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497F40C4-A56D-4382-911F-E757F24D961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" sheetId="1" r:id="rId2"/>
    <sheet name="Источники" sheetId="3" r:id="rId3"/>
    <sheet name="Лист1" sheetId="4" state="hidden" r:id="rId4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M6" i="1"/>
  <c r="J6" i="1"/>
  <c r="I6" i="1"/>
  <c r="G6" i="1"/>
  <c r="F6" i="1"/>
  <c r="D6" i="1"/>
  <c r="C6" i="1"/>
  <c r="H9" i="1"/>
  <c r="H94" i="1"/>
  <c r="J186" i="1" l="1"/>
  <c r="H25" i="1"/>
  <c r="I7" i="3"/>
  <c r="G27" i="1"/>
  <c r="N17" i="1" l="1"/>
  <c r="M17" i="1"/>
  <c r="H93" i="1"/>
  <c r="G198" i="1" l="1"/>
  <c r="D42" i="1" l="1"/>
  <c r="D39" i="1"/>
  <c r="G35" i="1" l="1"/>
  <c r="G33" i="1" l="1"/>
  <c r="D179" i="1"/>
  <c r="G116" i="1"/>
  <c r="I179" i="1" l="1"/>
  <c r="G179" i="1"/>
  <c r="F179" i="1"/>
  <c r="C179" i="1"/>
  <c r="H198" i="1"/>
  <c r="H197" i="1"/>
  <c r="H196" i="1"/>
  <c r="J17" i="1"/>
  <c r="I17" i="1"/>
  <c r="F17" i="1"/>
  <c r="C17" i="1"/>
  <c r="N33" i="1"/>
  <c r="M33" i="1"/>
  <c r="J33" i="1"/>
  <c r="I33" i="1"/>
  <c r="F33" i="1"/>
  <c r="C33" i="1"/>
  <c r="H121" i="1"/>
  <c r="H27" i="1"/>
  <c r="G24" i="1"/>
  <c r="G17" i="1" s="1"/>
  <c r="H194" i="1" l="1"/>
  <c r="H157" i="1" l="1"/>
  <c r="J185" i="1" l="1"/>
  <c r="E8" i="2" l="1"/>
  <c r="F8" i="2"/>
  <c r="E27" i="2"/>
  <c r="F27" i="2"/>
  <c r="E53" i="2"/>
  <c r="F53" i="2"/>
  <c r="D53" i="2"/>
  <c r="E114" i="2"/>
  <c r="F114" i="2"/>
  <c r="D114" i="2"/>
  <c r="M59" i="1" l="1"/>
  <c r="E32" i="2" l="1"/>
  <c r="F32" i="2"/>
  <c r="D32" i="2"/>
  <c r="D27" i="2"/>
  <c r="F91" i="2" l="1"/>
  <c r="F90" i="2" s="1"/>
  <c r="F26" i="2" s="1"/>
  <c r="F25" i="2" s="1"/>
  <c r="E91" i="2"/>
  <c r="E90" i="2" s="1"/>
  <c r="E26" i="2" s="1"/>
  <c r="E25" i="2" s="1"/>
  <c r="D91" i="2"/>
  <c r="D90" i="2" s="1"/>
  <c r="F15" i="2"/>
  <c r="F6" i="2" s="1"/>
  <c r="E15" i="2"/>
  <c r="E6" i="2" s="1"/>
  <c r="D15" i="2"/>
  <c r="D8" i="2"/>
  <c r="E120" i="2" l="1"/>
  <c r="F120" i="2"/>
  <c r="D26" i="2"/>
  <c r="D25" i="2" s="1"/>
  <c r="H9" i="3" s="1"/>
  <c r="D6" i="2"/>
  <c r="H8" i="3" s="1"/>
  <c r="D120" i="2" l="1"/>
  <c r="F208" i="1" s="1"/>
  <c r="J60" i="1"/>
  <c r="J191" i="1"/>
  <c r="J179" i="1" s="1"/>
  <c r="J144" i="1"/>
  <c r="N66" i="1" l="1"/>
  <c r="M66" i="1"/>
  <c r="J66" i="1"/>
  <c r="I66" i="1"/>
  <c r="G66" i="1"/>
  <c r="F66" i="1"/>
  <c r="C66" i="1"/>
  <c r="J149" i="1"/>
  <c r="J140" i="1"/>
  <c r="J124" i="1"/>
  <c r="J153" i="1"/>
  <c r="J152" i="1"/>
  <c r="J151" i="1"/>
  <c r="J105" i="1"/>
  <c r="L156" i="1" l="1"/>
  <c r="D81" i="1"/>
  <c r="D77" i="1"/>
  <c r="D75" i="1"/>
  <c r="D74" i="1"/>
  <c r="D73" i="1"/>
  <c r="D69" i="1"/>
  <c r="D66" i="1" l="1"/>
  <c r="L66" i="1" s="1"/>
  <c r="D18" i="1"/>
  <c r="D17" i="1" s="1"/>
  <c r="D51" i="1" l="1"/>
  <c r="D33" i="1" l="1"/>
  <c r="L33" i="1" s="1"/>
  <c r="B6" i="3"/>
  <c r="H6" i="3" l="1"/>
  <c r="N179" i="1"/>
  <c r="M179" i="1"/>
  <c r="L179" i="1"/>
  <c r="N174" i="1"/>
  <c r="M174" i="1"/>
  <c r="N171" i="1"/>
  <c r="M171" i="1"/>
  <c r="J174" i="1"/>
  <c r="I174" i="1"/>
  <c r="J171" i="1"/>
  <c r="I171" i="1"/>
  <c r="G174" i="1"/>
  <c r="F174" i="1"/>
  <c r="G171" i="1"/>
  <c r="F171" i="1"/>
  <c r="D171" i="1"/>
  <c r="D174" i="1"/>
  <c r="C174" i="1"/>
  <c r="C171" i="1"/>
  <c r="N166" i="1"/>
  <c r="M166" i="1"/>
  <c r="N164" i="1"/>
  <c r="M164" i="1"/>
  <c r="J166" i="1"/>
  <c r="I166" i="1"/>
  <c r="J164" i="1"/>
  <c r="I164" i="1"/>
  <c r="G166" i="1"/>
  <c r="F166" i="1"/>
  <c r="G164" i="1"/>
  <c r="F164" i="1"/>
  <c r="D164" i="1"/>
  <c r="D166" i="1"/>
  <c r="C166" i="1"/>
  <c r="C164" i="1"/>
  <c r="N161" i="1"/>
  <c r="M161" i="1"/>
  <c r="N159" i="1"/>
  <c r="M159" i="1"/>
  <c r="J161" i="1"/>
  <c r="I161" i="1"/>
  <c r="J159" i="1"/>
  <c r="I159" i="1"/>
  <c r="G161" i="1"/>
  <c r="F161" i="1"/>
  <c r="G159" i="1"/>
  <c r="F159" i="1"/>
  <c r="D159" i="1"/>
  <c r="D161" i="1"/>
  <c r="C161" i="1"/>
  <c r="C159" i="1"/>
  <c r="N150" i="1"/>
  <c r="M150" i="1"/>
  <c r="N146" i="1"/>
  <c r="M146" i="1"/>
  <c r="J150" i="1"/>
  <c r="I150" i="1"/>
  <c r="J146" i="1"/>
  <c r="I146" i="1"/>
  <c r="G150" i="1"/>
  <c r="F150" i="1"/>
  <c r="G146" i="1"/>
  <c r="F146" i="1"/>
  <c r="D146" i="1"/>
  <c r="D150" i="1"/>
  <c r="C150" i="1"/>
  <c r="C146" i="1"/>
  <c r="H150" i="1" l="1"/>
  <c r="L161" i="1"/>
  <c r="L166" i="1"/>
  <c r="L174" i="1"/>
  <c r="L150" i="1"/>
  <c r="L171" i="1"/>
  <c r="L159" i="1"/>
  <c r="L146" i="1"/>
  <c r="L164" i="1"/>
  <c r="F158" i="1"/>
  <c r="M158" i="1"/>
  <c r="M163" i="1"/>
  <c r="F170" i="1"/>
  <c r="M170" i="1"/>
  <c r="G158" i="1"/>
  <c r="N158" i="1"/>
  <c r="G170" i="1"/>
  <c r="J158" i="1"/>
  <c r="G163" i="1"/>
  <c r="J170" i="1"/>
  <c r="I145" i="1"/>
  <c r="I163" i="1"/>
  <c r="I170" i="1"/>
  <c r="M145" i="1"/>
  <c r="C158" i="1"/>
  <c r="D145" i="1"/>
  <c r="I158" i="1"/>
  <c r="F145" i="1"/>
  <c r="D163" i="1"/>
  <c r="D158" i="1"/>
  <c r="J145" i="1"/>
  <c r="N163" i="1"/>
  <c r="G145" i="1"/>
  <c r="J163" i="1"/>
  <c r="N170" i="1"/>
  <c r="N145" i="1"/>
  <c r="D170" i="1"/>
  <c r="F163" i="1"/>
  <c r="C170" i="1"/>
  <c r="C163" i="1"/>
  <c r="C145" i="1"/>
  <c r="N143" i="1"/>
  <c r="M143" i="1"/>
  <c r="N141" i="1"/>
  <c r="M141" i="1"/>
  <c r="N139" i="1"/>
  <c r="M139" i="1"/>
  <c r="N135" i="1"/>
  <c r="M135" i="1"/>
  <c r="J143" i="1"/>
  <c r="I143" i="1"/>
  <c r="J141" i="1"/>
  <c r="I141" i="1"/>
  <c r="J139" i="1"/>
  <c r="I139" i="1"/>
  <c r="J135" i="1"/>
  <c r="I135" i="1"/>
  <c r="G143" i="1"/>
  <c r="F143" i="1"/>
  <c r="G141" i="1"/>
  <c r="F141" i="1"/>
  <c r="G139" i="1"/>
  <c r="F139" i="1"/>
  <c r="G135" i="1"/>
  <c r="F135" i="1"/>
  <c r="D143" i="1"/>
  <c r="D141" i="1"/>
  <c r="D139" i="1"/>
  <c r="D135" i="1"/>
  <c r="C135" i="1"/>
  <c r="C139" i="1"/>
  <c r="C141" i="1"/>
  <c r="C143" i="1"/>
  <c r="N132" i="1"/>
  <c r="M132" i="1"/>
  <c r="N130" i="1"/>
  <c r="M130" i="1"/>
  <c r="J132" i="1"/>
  <c r="I132" i="1"/>
  <c r="J130" i="1"/>
  <c r="I130" i="1"/>
  <c r="G132" i="1"/>
  <c r="F132" i="1"/>
  <c r="G130" i="1"/>
  <c r="F130" i="1"/>
  <c r="D132" i="1"/>
  <c r="D130" i="1"/>
  <c r="C132" i="1"/>
  <c r="C130" i="1"/>
  <c r="N127" i="1"/>
  <c r="M127" i="1"/>
  <c r="J127" i="1"/>
  <c r="I127" i="1"/>
  <c r="G127" i="1"/>
  <c r="F127" i="1"/>
  <c r="D127" i="1"/>
  <c r="C127" i="1"/>
  <c r="N125" i="1"/>
  <c r="M125" i="1"/>
  <c r="J125" i="1"/>
  <c r="I125" i="1"/>
  <c r="G125" i="1"/>
  <c r="F125" i="1"/>
  <c r="D125" i="1"/>
  <c r="C125" i="1"/>
  <c r="N123" i="1"/>
  <c r="M123" i="1"/>
  <c r="M122" i="1" s="1"/>
  <c r="J123" i="1"/>
  <c r="I123" i="1"/>
  <c r="G123" i="1"/>
  <c r="F123" i="1"/>
  <c r="D123" i="1"/>
  <c r="C123" i="1"/>
  <c r="N120" i="1"/>
  <c r="M120" i="1"/>
  <c r="J120" i="1"/>
  <c r="I120" i="1"/>
  <c r="G120" i="1"/>
  <c r="F120" i="1"/>
  <c r="D120" i="1"/>
  <c r="C120" i="1"/>
  <c r="N115" i="1"/>
  <c r="N114" i="1" s="1"/>
  <c r="M115" i="1"/>
  <c r="J115" i="1"/>
  <c r="I115" i="1"/>
  <c r="G115" i="1"/>
  <c r="F115" i="1"/>
  <c r="D115" i="1"/>
  <c r="C115" i="1"/>
  <c r="N110" i="1"/>
  <c r="M110" i="1"/>
  <c r="J110" i="1"/>
  <c r="I110" i="1"/>
  <c r="G110" i="1"/>
  <c r="F110" i="1"/>
  <c r="D110" i="1"/>
  <c r="C110" i="1"/>
  <c r="N104" i="1"/>
  <c r="M104" i="1"/>
  <c r="J104" i="1"/>
  <c r="I104" i="1"/>
  <c r="G104" i="1"/>
  <c r="F104" i="1"/>
  <c r="D104" i="1"/>
  <c r="C104" i="1"/>
  <c r="N101" i="1"/>
  <c r="M101" i="1"/>
  <c r="J101" i="1"/>
  <c r="I101" i="1"/>
  <c r="G101" i="1"/>
  <c r="F101" i="1"/>
  <c r="N99" i="1"/>
  <c r="M99" i="1"/>
  <c r="J99" i="1"/>
  <c r="I99" i="1"/>
  <c r="G99" i="1"/>
  <c r="F99" i="1"/>
  <c r="D101" i="1"/>
  <c r="C101" i="1"/>
  <c r="D99" i="1"/>
  <c r="C99" i="1"/>
  <c r="N96" i="1"/>
  <c r="M96" i="1"/>
  <c r="J96" i="1"/>
  <c r="I96" i="1"/>
  <c r="G96" i="1"/>
  <c r="F96" i="1"/>
  <c r="D96" i="1"/>
  <c r="C96" i="1"/>
  <c r="N92" i="1"/>
  <c r="M92" i="1"/>
  <c r="J92" i="1"/>
  <c r="I92" i="1"/>
  <c r="G92" i="1"/>
  <c r="F92" i="1"/>
  <c r="D92" i="1"/>
  <c r="C92" i="1"/>
  <c r="N90" i="1"/>
  <c r="M90" i="1"/>
  <c r="J90" i="1"/>
  <c r="I90" i="1"/>
  <c r="G90" i="1"/>
  <c r="F90" i="1"/>
  <c r="D90" i="1"/>
  <c r="C90" i="1"/>
  <c r="N88" i="1"/>
  <c r="M88" i="1"/>
  <c r="M87" i="1" s="1"/>
  <c r="J88" i="1"/>
  <c r="I88" i="1"/>
  <c r="G88" i="1"/>
  <c r="F88" i="1"/>
  <c r="D88" i="1"/>
  <c r="C88" i="1"/>
  <c r="N85" i="1"/>
  <c r="M85" i="1"/>
  <c r="J85" i="1"/>
  <c r="I85" i="1"/>
  <c r="G85" i="1"/>
  <c r="F85" i="1"/>
  <c r="D85" i="1"/>
  <c r="C85" i="1"/>
  <c r="N83" i="1"/>
  <c r="M83" i="1"/>
  <c r="M65" i="1" s="1"/>
  <c r="J83" i="1"/>
  <c r="I83" i="1"/>
  <c r="G83" i="1"/>
  <c r="F83" i="1"/>
  <c r="D83" i="1"/>
  <c r="C83" i="1"/>
  <c r="L143" i="1" l="1"/>
  <c r="H92" i="1"/>
  <c r="H120" i="1"/>
  <c r="L145" i="1"/>
  <c r="L135" i="1"/>
  <c r="L170" i="1"/>
  <c r="L139" i="1"/>
  <c r="L163" i="1"/>
  <c r="I114" i="1"/>
  <c r="L141" i="1"/>
  <c r="L85" i="1"/>
  <c r="L92" i="1"/>
  <c r="L99" i="1"/>
  <c r="N98" i="1"/>
  <c r="L104" i="1"/>
  <c r="L110" i="1"/>
  <c r="D114" i="1"/>
  <c r="L115" i="1"/>
  <c r="L120" i="1"/>
  <c r="L123" i="1"/>
  <c r="L125" i="1"/>
  <c r="L127" i="1"/>
  <c r="L83" i="1"/>
  <c r="L90" i="1"/>
  <c r="L130" i="1"/>
  <c r="L88" i="1"/>
  <c r="L96" i="1"/>
  <c r="L101" i="1"/>
  <c r="L132" i="1"/>
  <c r="L158" i="1"/>
  <c r="I129" i="1"/>
  <c r="J98" i="1"/>
  <c r="M129" i="1"/>
  <c r="D129" i="1"/>
  <c r="F87" i="1"/>
  <c r="J129" i="1"/>
  <c r="C134" i="1"/>
  <c r="F129" i="1"/>
  <c r="N129" i="1"/>
  <c r="M134" i="1"/>
  <c r="G98" i="1"/>
  <c r="N134" i="1"/>
  <c r="C129" i="1"/>
  <c r="F134" i="1"/>
  <c r="I134" i="1"/>
  <c r="J134" i="1"/>
  <c r="D134" i="1"/>
  <c r="I122" i="1"/>
  <c r="J122" i="1"/>
  <c r="I98" i="1"/>
  <c r="M114" i="1"/>
  <c r="G129" i="1"/>
  <c r="G134" i="1"/>
  <c r="C122" i="1"/>
  <c r="N122" i="1"/>
  <c r="F122" i="1"/>
  <c r="G122" i="1"/>
  <c r="D122" i="1"/>
  <c r="J114" i="1"/>
  <c r="F114" i="1"/>
  <c r="G114" i="1"/>
  <c r="C114" i="1"/>
  <c r="M103" i="1"/>
  <c r="N103" i="1"/>
  <c r="I103" i="1"/>
  <c r="J103" i="1"/>
  <c r="F103" i="1"/>
  <c r="G103" i="1"/>
  <c r="D103" i="1"/>
  <c r="C103" i="1"/>
  <c r="M98" i="1"/>
  <c r="F98" i="1"/>
  <c r="D98" i="1"/>
  <c r="F65" i="1"/>
  <c r="I65" i="1"/>
  <c r="I87" i="1"/>
  <c r="C98" i="1"/>
  <c r="J87" i="1"/>
  <c r="N87" i="1"/>
  <c r="G87" i="1"/>
  <c r="D87" i="1"/>
  <c r="C87" i="1"/>
  <c r="N65" i="1"/>
  <c r="J65" i="1"/>
  <c r="G65" i="1"/>
  <c r="D65" i="1"/>
  <c r="C65" i="1"/>
  <c r="N63" i="1"/>
  <c r="M63" i="1"/>
  <c r="J63" i="1"/>
  <c r="I63" i="1"/>
  <c r="G63" i="1"/>
  <c r="F63" i="1"/>
  <c r="D63" i="1"/>
  <c r="C63" i="1"/>
  <c r="N61" i="1"/>
  <c r="M61" i="1"/>
  <c r="J61" i="1"/>
  <c r="I61" i="1"/>
  <c r="G61" i="1"/>
  <c r="F61" i="1"/>
  <c r="D61" i="1"/>
  <c r="C61" i="1"/>
  <c r="N58" i="1"/>
  <c r="M58" i="1"/>
  <c r="J58" i="1"/>
  <c r="I58" i="1"/>
  <c r="G58" i="1"/>
  <c r="F58" i="1"/>
  <c r="D58" i="1"/>
  <c r="C58" i="1"/>
  <c r="N56" i="1"/>
  <c r="N32" i="1" s="1"/>
  <c r="M56" i="1"/>
  <c r="M32" i="1" s="1"/>
  <c r="J56" i="1"/>
  <c r="I56" i="1"/>
  <c r="I32" i="1" s="1"/>
  <c r="G56" i="1"/>
  <c r="F56" i="1"/>
  <c r="D56" i="1"/>
  <c r="C56" i="1"/>
  <c r="N30" i="1"/>
  <c r="M30" i="1"/>
  <c r="J30" i="1"/>
  <c r="I30" i="1"/>
  <c r="G30" i="1"/>
  <c r="F30" i="1"/>
  <c r="D30" i="1"/>
  <c r="C30" i="1"/>
  <c r="N13" i="1"/>
  <c r="N10" i="1" s="1"/>
  <c r="M13" i="1"/>
  <c r="M10" i="1" s="1"/>
  <c r="J13" i="1"/>
  <c r="J10" i="1" s="1"/>
  <c r="I13" i="1"/>
  <c r="I10" i="1" s="1"/>
  <c r="G13" i="1"/>
  <c r="G10" i="1" s="1"/>
  <c r="L10" i="1" s="1"/>
  <c r="F13" i="1"/>
  <c r="F10" i="1" s="1"/>
  <c r="D13" i="1"/>
  <c r="D10" i="1" s="1"/>
  <c r="C13" i="1"/>
  <c r="C10" i="1" s="1"/>
  <c r="H114" i="1" l="1"/>
  <c r="J32" i="1"/>
  <c r="L30" i="1"/>
  <c r="L58" i="1"/>
  <c r="L63" i="1"/>
  <c r="J5" i="1"/>
  <c r="J178" i="1" s="1"/>
  <c r="J199" i="1" s="1"/>
  <c r="L103" i="1"/>
  <c r="G32" i="1"/>
  <c r="L61" i="1"/>
  <c r="L13" i="1"/>
  <c r="L65" i="1"/>
  <c r="L122" i="1"/>
  <c r="L6" i="1"/>
  <c r="L134" i="1"/>
  <c r="D32" i="1"/>
  <c r="L56" i="1"/>
  <c r="L129" i="1"/>
  <c r="L87" i="1"/>
  <c r="L98" i="1"/>
  <c r="L114" i="1"/>
  <c r="L17" i="1"/>
  <c r="G5" i="1"/>
  <c r="F5" i="1"/>
  <c r="M5" i="1"/>
  <c r="M178" i="1" s="1"/>
  <c r="M199" i="1" s="1"/>
  <c r="F32" i="1"/>
  <c r="C32" i="1"/>
  <c r="I5" i="1"/>
  <c r="I178" i="1" s="1"/>
  <c r="I199" i="1" s="1"/>
  <c r="N5" i="1"/>
  <c r="N178" i="1" s="1"/>
  <c r="N199" i="1" s="1"/>
  <c r="D5" i="1"/>
  <c r="C5" i="1"/>
  <c r="H5" i="1" l="1"/>
  <c r="L32" i="1"/>
  <c r="G178" i="1"/>
  <c r="G199" i="1" s="1"/>
  <c r="D178" i="1"/>
  <c r="L5" i="1"/>
  <c r="F178" i="1"/>
  <c r="F199" i="1" s="1"/>
  <c r="C178" i="1"/>
  <c r="H199" i="1" l="1"/>
  <c r="D199" i="1"/>
  <c r="L199" i="1" s="1"/>
  <c r="L178" i="1"/>
  <c r="C199" i="1"/>
  <c r="I6" i="3" l="1"/>
  <c r="J6" i="3" s="1"/>
  <c r="J7" i="3" s="1"/>
  <c r="F209" i="1"/>
  <c r="F210" i="1" s="1"/>
  <c r="H208" i="1"/>
</calcChain>
</file>

<file path=xl/sharedStrings.xml><?xml version="1.0" encoding="utf-8"?>
<sst xmlns="http://schemas.openxmlformats.org/spreadsheetml/2006/main" count="511" uniqueCount="477">
  <si>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</si>
  <si>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</si>
  <si>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</si>
  <si>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</si>
  <si>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</si>
  <si>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</si>
  <si>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</si>
  <si>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</si>
  <si>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</si>
  <si>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</si>
  <si>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</si>
  <si>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</si>
  <si>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</si>
  <si>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</si>
  <si>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</si>
  <si>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</si>
  <si>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</si>
  <si>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</si>
  <si>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</si>
  <si>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</si>
  <si>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</si>
  <si>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</si>
  <si>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</si>
  <si>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</si>
  <si>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</si>
  <si>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</si>
  <si>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</si>
  <si>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</si>
  <si>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</si>
  <si>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</si>
  <si>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</si>
  <si>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</si>
  <si>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</si>
  <si>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</si>
  <si>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</si>
  <si>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</si>
  <si>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</si>
  <si>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</si>
  <si>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</si>
  <si>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</si>
  <si>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</si>
  <si>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</si>
  <si>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</si>
  <si>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</si>
  <si>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</si>
  <si>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</si>
  <si>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</si>
  <si>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</si>
  <si>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</si>
  <si>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</si>
  <si>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</si>
  <si>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</si>
  <si>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</si>
  <si>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</si>
  <si>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</si>
  <si>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</si>
  <si>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</si>
  <si>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</si>
  <si>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</si>
  <si>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</si>
  <si>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</si>
  <si>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</si>
  <si>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</si>
  <si>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</si>
  <si>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</si>
  <si>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</si>
  <si>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</si>
  <si>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</si>
  <si>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</si>
  <si>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</si>
  <si>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</si>
  <si>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</si>
  <si>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</si>
  <si>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</si>
  <si>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</si>
  <si>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</si>
  <si>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</si>
  <si>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</si>
  <si>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</si>
  <si>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</si>
  <si>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</si>
  <si>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</si>
  <si>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</si>
  <si>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</si>
  <si>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</si>
  <si>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</si>
  <si>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</si>
  <si>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Повышение уровня благоустройства территорий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</si>
  <si>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</si>
  <si>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</si>
  <si>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</si>
  <si>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</si>
  <si>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</si>
  <si>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</si>
  <si>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</si>
  <si>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</si>
  <si>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</si>
  <si>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</si>
  <si>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</si>
  <si>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</si>
  <si>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</si>
  <si>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</si>
  <si>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</si>
  <si>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</si>
  <si>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</si>
  <si>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</si>
  <si>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</si>
  <si>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</si>
  <si>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</si>
  <si>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</si>
  <si>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</si>
  <si>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</si>
  <si>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</si>
  <si>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</si>
  <si>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</si>
  <si>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</si>
  <si>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</si>
  <si>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2024 год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</si>
  <si>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</si>
  <si>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</si>
  <si>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</si>
  <si>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</si>
  <si>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</si>
  <si>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</si>
  <si>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</si>
  <si>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</si>
  <si>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</si>
  <si>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</si>
  <si>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</si>
  <si>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</si>
  <si>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</si>
  <si>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</si>
  <si>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</si>
  <si>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 xml:space="preserve">3. Изменения  источников дефицита  бюджета  Тутаевского муниципального района на 2023 год </t>
  </si>
  <si>
    <t xml:space="preserve">  2. Изменения  расходов  бюджета Тутаевского муниципального района на 2023 год и плановый период 2024-2025гг     (редакция 2 февраль 2023)</t>
  </si>
  <si>
    <t>содержание ребенка в семье опекуна</t>
  </si>
  <si>
    <t>Субсидия на повышение оплаты труда</t>
  </si>
  <si>
    <t>Субсидия на комплектование книжных фондов</t>
  </si>
  <si>
    <t>МБТ на проведение культурных мероприятий</t>
  </si>
  <si>
    <t>Субвенция на организация присмотра за детьми</t>
  </si>
  <si>
    <t xml:space="preserve"> Субвенция организация  образовательного процесса</t>
  </si>
  <si>
    <t>Субвенция на вознаграждение за классное руководство</t>
  </si>
  <si>
    <t>Субвенция на организацию питания школьников</t>
  </si>
  <si>
    <t>Субсидия на мероприятия по модернизации школьных систем</t>
  </si>
  <si>
    <t>Субвенция на обеспечение деятельности органов опеки</t>
  </si>
  <si>
    <t>Субсидия на повышение з/платы</t>
  </si>
  <si>
    <t>Дотация на обеспечение обязательных требований охраны объектов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</si>
  <si>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</si>
  <si>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</si>
  <si>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Выплата почетный донор</t>
  </si>
  <si>
    <t>Субвенция на денежные выплаты</t>
  </si>
  <si>
    <t>Субвенция на выплату ежемесячного пособия на ребенка</t>
  </si>
  <si>
    <t>Выплаты на детей от 3 до 7 лет</t>
  </si>
  <si>
    <t>Субвенция освобождение проезда детей из многодетных семей</t>
  </si>
  <si>
    <t>Субвенция освобождение проезда лиц, находящихся под наблюдением в связи с туберкулезом</t>
  </si>
  <si>
    <t>Субвенция на полномочия по составлению списков кандидатов в присяжные заседатели</t>
  </si>
  <si>
    <t>Субвенция  по государственной регистрации актов гражданского состояния</t>
  </si>
  <si>
    <t>Субвенция на организацию деятельности КДН</t>
  </si>
  <si>
    <t>Субвенция  на полномочия в сфере законодательства об админ.правонарушениях</t>
  </si>
  <si>
    <t>Субсидия на оплату стоимости наборов продуктов питания в лагерях</t>
  </si>
  <si>
    <t>Субвенция на обеспечение отдыха и оздоровления детей погибших сотрудников правоохранительных органов</t>
  </si>
  <si>
    <t>Субвенция на компенсацию части расходов на приобретение путевки в организации отдыха детей</t>
  </si>
  <si>
    <t>Субвенция на частичную оплату стоимости путевки в организации отдых детей</t>
  </si>
  <si>
    <t>ВСЕГО</t>
  </si>
  <si>
    <t>%</t>
  </si>
  <si>
    <t>Обеспечение мероприятий  по землеустройству и землепользованию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</si>
  <si>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</si>
  <si>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</si>
  <si>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</si>
  <si>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</si>
  <si>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по актуализации схем коммунальной инфраструктуры</t>
  </si>
  <si>
    <t>Обеспечение мероприятий  по переработке и утилизации ливневых стоков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</si>
  <si>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</si>
  <si>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</si>
  <si>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>Обеспечение других обязательств в рамках передаваемых полномочий по содержанию имущества казны</t>
  </si>
  <si>
    <t xml:space="preserve">Обеспечение мероприятий по содержанию  военно-мемориального комплекса 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</si>
  <si>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</si>
  <si>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</si>
  <si>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</si>
  <si>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</si>
  <si>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</si>
  <si>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Расходы на мероприятия по БКД</t>
  </si>
  <si>
    <t>Содержание и организация деятельности дорожного хозяйства</t>
  </si>
  <si>
    <t>Расходы на содержание и ремонт дорог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</si>
  <si>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</si>
  <si>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</si>
  <si>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</si>
  <si>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</si>
  <si>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</si>
  <si>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</si>
  <si>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Доплаты к пенсиям муниципальным служащим поселений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</si>
  <si>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</si>
  <si>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</si>
  <si>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</si>
  <si>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</si>
  <si>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</si>
  <si>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</si>
  <si>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</si>
  <si>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</si>
  <si>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</si>
  <si>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</si>
  <si>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182 101 02 000 01 0000 110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</si>
  <si>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</si>
  <si>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</si>
  <si>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</si>
  <si>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</si>
  <si>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налог на добычу общераспространенных полезных ископаемых</t>
  </si>
  <si>
    <t>182 107 01020 01 0000 110</t>
  </si>
  <si>
    <t>Акцизы</t>
  </si>
  <si>
    <t>Неналоговые доходы</t>
  </si>
  <si>
    <t>Дивиденды по акциям</t>
  </si>
  <si>
    <t>952 111 01050 05 0000 120</t>
  </si>
  <si>
    <t>Арендная плата за землю</t>
  </si>
  <si>
    <t>952 111 05013 13 0000 120, 950 111 05025 05 0000 120</t>
  </si>
  <si>
    <t>Доходы от сдачу в аренду имущества</t>
  </si>
  <si>
    <t xml:space="preserve">952 111 05000 05 0000 120 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</si>
  <si>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</si>
  <si>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</si>
  <si>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</si>
  <si>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</si>
  <si>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</si>
  <si>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953 1 13 01995 05 0000 130</t>
  </si>
  <si>
    <t>Доходы от продажи земельных участков</t>
  </si>
  <si>
    <t>952 114 06013 13 0000 430, 952 114 06013 05 0000 430, 952 114 06025 05 0000 430</t>
  </si>
  <si>
    <t>Доходы от реализации имущества</t>
  </si>
  <si>
    <t>952 114 02053 05 0000 410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</si>
  <si>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</si>
  <si>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</si>
  <si>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</si>
  <si>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</si>
  <si>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</si>
  <si>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</si>
  <si>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</si>
  <si>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</si>
  <si>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950 202 19999 05 1008 150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</si>
  <si>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</si>
  <si>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</si>
  <si>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</si>
  <si>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</si>
  <si>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</si>
  <si>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</si>
  <si>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</si>
  <si>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</si>
  <si>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</si>
  <si>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</si>
  <si>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</si>
  <si>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</si>
  <si>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</si>
  <si>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</si>
  <si>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</si>
  <si>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</si>
  <si>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Субвенции бюджетам субъектов Российской Федерации и муниципальных образований</t>
  </si>
  <si>
    <t>Субвенция на предоставление гражданам субсидий на оплату жилого помещения и коммунальных услуг</t>
  </si>
  <si>
    <t>954 2 02 30022 05 0000 150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</si>
  <si>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</si>
  <si>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</si>
  <si>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>954 202 20024 05 3004 150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</si>
  <si>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</si>
  <si>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</si>
  <si>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</si>
  <si>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</si>
  <si>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</si>
  <si>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</si>
  <si>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</si>
  <si>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</si>
  <si>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954 202 30024 05 3019 150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</si>
  <si>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</si>
  <si>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</si>
  <si>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</si>
  <si>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954 202 30024 05 3022 150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</si>
  <si>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</si>
  <si>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</si>
  <si>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</si>
  <si>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</si>
  <si>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Субвенция на обеспечение профилактики безнадзорности, правонарушений несовершеннолетних и защиты их прав</t>
  </si>
  <si>
    <t>950 2 02 30024 05 3028 150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</si>
  <si>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</si>
  <si>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</si>
  <si>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</si>
  <si>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</si>
  <si>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950 2 02 30024 05 3031 150</t>
  </si>
  <si>
    <t>Субвенция на частичную оплату стоимости путевки в организации отдыха детей и их оздоровления</t>
  </si>
  <si>
    <t>953 202 30024 05 3033 150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</si>
  <si>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</si>
  <si>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954 202 30024 05 3036 150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</si>
  <si>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</si>
  <si>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954 202 30024 05 3037 150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</si>
  <si>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</si>
  <si>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</si>
  <si>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954 202 30024 05 3042 150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</si>
  <si>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</si>
  <si>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954 202 35084 05 0000 150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</si>
  <si>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</si>
  <si>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954 202 35220 05 0000 150</t>
  </si>
  <si>
    <t>Субвенция на оплату жилищно -  коммунальных услуг отдельным категориям граждан за счет средств федерального бюджета</t>
  </si>
  <si>
    <t>954 202 35250 05 0000 150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</si>
  <si>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</si>
  <si>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954 202 35302 05 0000 150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</si>
  <si>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</si>
  <si>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</si>
  <si>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</si>
  <si>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</si>
  <si>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954 202 35462 05 0000 150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</si>
  <si>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</si>
  <si>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</si>
  <si>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</si>
  <si>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</si>
  <si>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</si>
  <si>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</si>
  <si>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</si>
  <si>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952 202 40014 05 4602 150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</si>
  <si>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</si>
  <si>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</si>
  <si>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</si>
  <si>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</si>
  <si>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</si>
  <si>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</si>
  <si>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</si>
  <si>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</si>
  <si>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</si>
  <si>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</si>
  <si>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</si>
  <si>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</si>
  <si>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</si>
  <si>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956 202 40014 05 4610 150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</si>
  <si>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</si>
  <si>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953 202 40014 05 4612 150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</si>
  <si>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</si>
  <si>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</si>
  <si>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</si>
  <si>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</si>
  <si>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</si>
  <si>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</si>
  <si>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</si>
  <si>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</si>
  <si>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</si>
  <si>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956 202 40014 05 4618 150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</si>
  <si>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</si>
  <si>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</si>
  <si>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956 202 40014 05 4621 150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</si>
  <si>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</si>
  <si>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</si>
  <si>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</si>
  <si>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</si>
  <si>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</si>
  <si>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</si>
  <si>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</si>
  <si>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</si>
  <si>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</si>
  <si>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</si>
  <si>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</si>
  <si>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</si>
  <si>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</si>
  <si>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</si>
  <si>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Всего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</si>
  <si>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22.12.2022 №164-г "О бюджете Тутаевского муниципального района на 2023 год и на плановый период 2024 - 2025 годов"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</si>
  <si>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</si>
  <si>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</si>
  <si>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</si>
  <si>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</si>
  <si>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</si>
  <si>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</si>
  <si>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</si>
  <si>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</si>
  <si>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</si>
  <si>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</si>
  <si>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</si>
  <si>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</si>
  <si>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</si>
  <si>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</si>
  <si>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</si>
  <si>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950 202 29999 05 2049 150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</si>
  <si>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</si>
  <si>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</si>
  <si>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</si>
  <si>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</si>
  <si>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</si>
  <si>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</si>
  <si>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</si>
  <si>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950 2 02 30024 05 3007 150</t>
  </si>
  <si>
    <t>950 202 30024 05 3009 150</t>
  </si>
  <si>
    <t>950 202 30024 05 3010 150</t>
  </si>
  <si>
    <t>Организация подвоза детей в загородные лагеря</t>
  </si>
  <si>
    <t>Устранение аварии на коммунальных системах</t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</si>
  <si>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</si>
  <si>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</si>
  <si>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</si>
  <si>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</si>
  <si>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</si>
  <si>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</si>
  <si>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</si>
  <si>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950 2 02 30024 05 3030 150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</si>
  <si>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</si>
  <si>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</si>
  <si>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</si>
  <si>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</si>
  <si>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950 202 35304 05 0000 150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</si>
  <si>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</si>
  <si>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</si>
  <si>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</si>
  <si>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</si>
  <si>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</si>
  <si>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</si>
  <si>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</si>
  <si>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</si>
  <si>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</si>
  <si>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</si>
  <si>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Субвенция на осуществление ежемесячной денежной выплаты на ребенка в возрасте от 3 до7 лет включительно в части расходов по доставке выплат получателям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</si>
  <si>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</si>
  <si>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</si>
  <si>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</si>
  <si>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Членские взносы СМО ЯО</t>
  </si>
  <si>
    <t>Итого изменения  по Программе</t>
  </si>
  <si>
    <t>Проектная деятельность и 5S</t>
  </si>
  <si>
    <t>Содержание имущества казны</t>
  </si>
  <si>
    <t>Перераспределение средств с ремонта библиотеки</t>
  </si>
  <si>
    <t>Обеспечение софинансирования по МТБ</t>
  </si>
  <si>
    <t>Содержание ЦБС</t>
  </si>
  <si>
    <t>ХВС МДОУ №11 "Колокольчик" -99 340,31р,; ХВС МДОУ №14 "Сказка" -13 845,41р.; отопление МДОУ №22 "Малыш" -94 882,96р.</t>
  </si>
  <si>
    <t>Субвенция на компенсацию расходов за присмотр и уход за детьми</t>
  </si>
  <si>
    <t xml:space="preserve">Субвенция на господдержку опеки и попечительства </t>
  </si>
  <si>
    <t>Субвенция на предоставление субсидии на оплату ЖКУ (ФБ)</t>
  </si>
  <si>
    <t>Субвенция на предоставление субсидии на оплату ЖКУ (ЯО)</t>
  </si>
  <si>
    <t>Субвенция на выплаты ветеранам ЯО, реабилитированным</t>
  </si>
  <si>
    <t xml:space="preserve">Компенсация взносов отд. категориям  на капремонт  </t>
  </si>
  <si>
    <t>Расходы на обеспечение подъездов к соц. объектам</t>
  </si>
  <si>
    <t>Расходы по строительство а/д в инд. парке "Тутаев"</t>
  </si>
  <si>
    <t>Субвенция на мероприятия обращению с животными без владельцев</t>
  </si>
  <si>
    <t>Расходы на содержание  имущества казны</t>
  </si>
  <si>
    <t xml:space="preserve">и/л ООО "Энергия" </t>
  </si>
  <si>
    <t>Содержание подведомственных учреждений</t>
  </si>
  <si>
    <t>Субсидия на трудоустройство несовершелетних</t>
  </si>
  <si>
    <t>Расходы на содержание и организацию  деятельности аварийно-спасательных служб</t>
  </si>
  <si>
    <t>Выплата степендии Главы</t>
  </si>
  <si>
    <t>Выплата степендий Главы</t>
  </si>
  <si>
    <t>Обследованиа и разработка ПСД на установку теплогенерирующего оборудования, экспертиза</t>
  </si>
  <si>
    <t>НП"Культура" МТБ на создание модельных библиотек</t>
  </si>
  <si>
    <t>ФП "Цифровая культура" МТБ на создание виртуальных концертных залов</t>
  </si>
  <si>
    <t>Содержание ОМС</t>
  </si>
  <si>
    <t>Инициативное бюджетирование (ученическое самоуправление)</t>
  </si>
  <si>
    <t>ФП "Современная школа" создание центров образования</t>
  </si>
  <si>
    <t>ФП "Успех каждого ребенка" обновление базы для занятий физической культурой</t>
  </si>
  <si>
    <t>РП "Спорт - норма жизни" строительство ледового дворца</t>
  </si>
  <si>
    <t>обеспечение софинансирования в 2024 году</t>
  </si>
  <si>
    <t>Субвенция на оказание соц. помощи отд.категороиям граждан</t>
  </si>
  <si>
    <t>Субвенция на оказание соц. помощи на основании соц. контракта</t>
  </si>
  <si>
    <t>Обеспечение деятельности ОМС в сфере соц. защиты населения</t>
  </si>
  <si>
    <t>Константиновское, Артемьевское, Чебаковское</t>
  </si>
  <si>
    <t>выплаты сокращенным УЖКХ 329,949т.р. и  ДМИ 108,96т.р; перераспределение по смете  ДФ с программных   на ком.платежи 250,197т.р; ремонт окон 30,т.р,)</t>
  </si>
  <si>
    <t>266, 464 руб ком.услуги Победы 15</t>
  </si>
  <si>
    <t>645,0т.р.МДОУ №1, МДОУ №2,МОУ Левобережная школа и 90,0т.р. на ограждение территории школ</t>
  </si>
  <si>
    <t>Строительство  ФОКОТ</t>
  </si>
  <si>
    <t xml:space="preserve"> ФП «Финансовая поддержка семей при рождении детей» выплата при рождении 3 и последующих детей до 3 лет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</si>
  <si>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</si>
  <si>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</si>
  <si>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Обеспечение деятельности д/садов</t>
  </si>
  <si>
    <t>за счет предпренимательской деятельности д/с "Колосок","Сказка","Дюймовочка","Аленушка"</t>
  </si>
  <si>
    <t>Обеспечение мероприятий по проверке ПСД в гос.экспертизе</t>
  </si>
  <si>
    <t>проверка ПСД по котельным</t>
  </si>
  <si>
    <t>Содержание  департамента культуры (230,3 т.р. з/пл; 150,0 выплаты сокращенным; 81,4 т.р. прочие расходы)</t>
  </si>
  <si>
    <t>Содержание туалета левый берег</t>
  </si>
  <si>
    <t>Приобретение програмных продуктов</t>
  </si>
  <si>
    <t>Перераспределение средств по ОМС ( УРМ и Блок Планирование)</t>
  </si>
  <si>
    <t>Дефицит  бюджета                         1 - я редакция</t>
  </si>
  <si>
    <t>Дефицит  бюджета                                   2-я редакция</t>
  </si>
  <si>
    <t xml:space="preserve">Охрана муниципального  имущества  Малаховский ДД </t>
  </si>
  <si>
    <t>МУ "Агентство" выходное пособие 231,3т.р.</t>
  </si>
  <si>
    <t xml:space="preserve"> Установка АПС ДК  Константиновский СКК</t>
  </si>
  <si>
    <t xml:space="preserve"> 2мл. Руб перераспределены с ЦБС + 2 500 000  перераспределить с МЗ </t>
  </si>
  <si>
    <t>200т.р. туалет левый берег, 120т.р ДМИ отплпта коммунальных услуг и охрана имущества</t>
  </si>
  <si>
    <t>Капитальный ремонт системы теплоснабжения</t>
  </si>
  <si>
    <t>центральная теплосеть</t>
  </si>
  <si>
    <t xml:space="preserve">Изготовление ПСД и гос.экспертиза на ремонт участков теплосетей </t>
  </si>
  <si>
    <t>ОПХ,СХТ,Центральная котельная , Никульская котельная</t>
  </si>
  <si>
    <t>Проведение мероприятий</t>
  </si>
  <si>
    <t>Содержание подведомственных учереждений</t>
  </si>
  <si>
    <t xml:space="preserve"> МУ "Галактика" на мероприятия по патриотике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</si>
</sst>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#,##0.00;[Red]#,##0.00"/>
    <numFmt numFmtId="166" formatCode="#,##0.00_ ;\-#,##0.00\ 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0" fontId="24" fillId="0" borderId="0"/>
  </cellStyleXfs>
  <cellXfs count="222">
    <xf numFmtId="0" fontId="0" fillId="0" borderId="0" xfId="0"/>
    <xf numFmtId="49" fontId="3" fillId="0" borderId="1" xfId="0" applyNumberFormat="1" applyFont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7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6" borderId="16" xfId="1" applyFont="1" applyFill="1" applyBorder="1" applyAlignment="1">
      <alignment horizontal="left" wrapText="1"/>
    </xf>
    <xf numFmtId="0" fontId="3" fillId="8" borderId="16" xfId="0" applyFont="1" applyFill="1" applyBorder="1" applyAlignment="1">
      <alignment horizontal="left" wrapText="1"/>
    </xf>
    <xf numFmtId="0" fontId="3" fillId="6" borderId="16" xfId="0" applyFont="1" applyFill="1" applyBorder="1" applyAlignment="1">
      <alignment horizontal="left" wrapText="1"/>
    </xf>
    <xf numFmtId="0" fontId="9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wrapText="1"/>
    </xf>
    <xf numFmtId="49" fontId="2" fillId="2" borderId="18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wrapText="1"/>
    </xf>
    <xf numFmtId="10" fontId="3" fillId="2" borderId="18" xfId="0" applyNumberFormat="1" applyFont="1" applyFill="1" applyBorder="1" applyAlignment="1">
      <alignment wrapText="1"/>
    </xf>
    <xf numFmtId="4" fontId="2" fillId="2" borderId="5" xfId="0" applyNumberFormat="1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49" fontId="3" fillId="0" borderId="8" xfId="0" applyNumberFormat="1" applyFont="1" applyBorder="1" applyAlignment="1">
      <alignment horizontal="center" wrapText="1"/>
    </xf>
    <xf numFmtId="4" fontId="3" fillId="0" borderId="8" xfId="0" applyNumberFormat="1" applyFont="1" applyBorder="1" applyAlignment="1">
      <alignment wrapText="1"/>
    </xf>
    <xf numFmtId="10" fontId="3" fillId="0" borderId="8" xfId="0" applyNumberFormat="1" applyFont="1" applyBorder="1" applyAlignment="1">
      <alignment wrapText="1"/>
    </xf>
    <xf numFmtId="49" fontId="2" fillId="4" borderId="18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center" wrapText="1"/>
    </xf>
    <xf numFmtId="49" fontId="4" fillId="6" borderId="8" xfId="0" applyNumberFormat="1" applyFont="1" applyFill="1" applyBorder="1" applyAlignment="1">
      <alignment horizontal="center" wrapText="1"/>
    </xf>
    <xf numFmtId="4" fontId="8" fillId="2" borderId="18" xfId="0" applyNumberFormat="1" applyFont="1" applyFill="1" applyBorder="1" applyAlignment="1">
      <alignment wrapText="1"/>
    </xf>
    <xf numFmtId="4" fontId="8" fillId="2" borderId="5" xfId="0" applyNumberFormat="1" applyFont="1" applyFill="1" applyBorder="1" applyAlignment="1">
      <alignment wrapText="1"/>
    </xf>
    <xf numFmtId="49" fontId="3" fillId="6" borderId="8" xfId="0" applyNumberFormat="1" applyFont="1" applyFill="1" applyBorder="1" applyAlignment="1">
      <alignment horizontal="center" wrapText="1"/>
    </xf>
    <xf numFmtId="164" fontId="2" fillId="4" borderId="18" xfId="0" applyNumberFormat="1" applyFont="1" applyFill="1" applyBorder="1" applyAlignment="1">
      <alignment horizontal="center" wrapText="1"/>
    </xf>
    <xf numFmtId="0" fontId="3" fillId="6" borderId="20" xfId="1" applyFont="1" applyFill="1" applyBorder="1" applyAlignment="1">
      <alignment horizontal="left" wrapText="1"/>
    </xf>
    <xf numFmtId="49" fontId="6" fillId="2" borderId="1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vertical="distributed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distributed" wrapText="1"/>
    </xf>
    <xf numFmtId="0" fontId="12" fillId="0" borderId="0" xfId="0" applyFont="1"/>
    <xf numFmtId="3" fontId="10" fillId="7" borderId="1" xfId="0" applyNumberFormat="1" applyFont="1" applyFill="1" applyBorder="1" applyAlignment="1">
      <alignment vertical="top" wrapText="1"/>
    </xf>
    <xf numFmtId="3" fontId="13" fillId="7" borderId="1" xfId="0" applyNumberFormat="1" applyFont="1" applyFill="1" applyBorder="1" applyAlignment="1">
      <alignment vertical="top" wrapText="1"/>
    </xf>
    <xf numFmtId="4" fontId="3" fillId="7" borderId="1" xfId="0" applyNumberFormat="1" applyFont="1" applyFill="1" applyBorder="1" applyAlignment="1">
      <alignment wrapText="1"/>
    </xf>
    <xf numFmtId="0" fontId="3" fillId="0" borderId="21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0" fontId="19" fillId="12" borderId="1" xfId="0" applyFont="1" applyFill="1" applyBorder="1" applyAlignment="1">
      <alignment vertical="center" wrapText="1"/>
    </xf>
    <xf numFmtId="4" fontId="19" fillId="12" borderId="1" xfId="2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2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4" fontId="17" fillId="12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17" fillId="0" borderId="1" xfId="2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4" fontId="1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21" fillId="3" borderId="1" xfId="0" applyNumberFormat="1" applyFont="1" applyFill="1" applyBorder="1" applyAlignment="1">
      <alignment horizontal="left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166" fontId="16" fillId="3" borderId="1" xfId="2" applyNumberFormat="1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66" fontId="17" fillId="0" borderId="1" xfId="2" applyNumberFormat="1" applyFont="1" applyBorder="1" applyAlignment="1">
      <alignment horizontal="center" vertical="center" wrapText="1"/>
    </xf>
    <xf numFmtId="165" fontId="17" fillId="0" borderId="1" xfId="2" applyNumberFormat="1" applyFont="1" applyBorder="1" applyAlignment="1">
      <alignment horizontal="center" vertical="center" wrapText="1"/>
    </xf>
    <xf numFmtId="165" fontId="18" fillId="7" borderId="1" xfId="2" applyNumberFormat="1" applyFont="1" applyFill="1" applyBorder="1" applyAlignment="1">
      <alignment vertical="center" wrapText="1"/>
    </xf>
    <xf numFmtId="3" fontId="6" fillId="7" borderId="1" xfId="2" applyNumberFormat="1" applyFont="1" applyFill="1" applyBorder="1" applyAlignment="1">
      <alignment horizontal="center" vertical="center" wrapText="1"/>
    </xf>
    <xf numFmtId="166" fontId="6" fillId="7" borderId="1" xfId="2" applyNumberFormat="1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9" fillId="12" borderId="1" xfId="0" applyFont="1" applyFill="1" applyBorder="1" applyAlignment="1">
      <alignment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14" fontId="19" fillId="12" borderId="1" xfId="0" applyNumberFormat="1" applyFont="1" applyFill="1" applyBorder="1" applyAlignment="1">
      <alignment vertical="center" wrapText="1"/>
    </xf>
    <xf numFmtId="166" fontId="19" fillId="12" borderId="1" xfId="2" applyNumberFormat="1" applyFont="1" applyFill="1" applyBorder="1" applyAlignment="1">
      <alignment horizontal="center" vertical="center" wrapText="1"/>
    </xf>
    <xf numFmtId="14" fontId="18" fillId="12" borderId="1" xfId="0" applyNumberFormat="1" applyFont="1" applyFill="1" applyBorder="1" applyAlignment="1">
      <alignment vertical="center" wrapText="1"/>
    </xf>
    <xf numFmtId="14" fontId="19" fillId="0" borderId="1" xfId="0" applyNumberFormat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vertical="center" wrapText="1"/>
    </xf>
    <xf numFmtId="0" fontId="21" fillId="7" borderId="24" xfId="0" applyFont="1" applyFill="1" applyBorder="1" applyAlignment="1">
      <alignment vertical="center" wrapText="1"/>
    </xf>
    <xf numFmtId="165" fontId="6" fillId="7" borderId="1" xfId="2" applyNumberFormat="1" applyFont="1" applyFill="1" applyBorder="1" applyAlignment="1">
      <alignment horizontal="center" vertical="center" wrapText="1"/>
    </xf>
    <xf numFmtId="0" fontId="6" fillId="0" borderId="24" xfId="3" applyFont="1" applyBorder="1" applyAlignment="1" applyProtection="1">
      <alignment vertical="center" wrapText="1"/>
      <protection hidden="1"/>
    </xf>
    <xf numFmtId="0" fontId="21" fillId="0" borderId="24" xfId="3" applyFont="1" applyBorder="1" applyAlignment="1" applyProtection="1">
      <alignment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20" fillId="7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6" borderId="20" xfId="0" applyFont="1" applyFill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wrapText="1"/>
    </xf>
    <xf numFmtId="10" fontId="3" fillId="0" borderId="6" xfId="0" applyNumberFormat="1" applyFont="1" applyBorder="1" applyAlignment="1">
      <alignment wrapText="1"/>
    </xf>
    <xf numFmtId="49" fontId="8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wrapText="1"/>
    </xf>
    <xf numFmtId="4" fontId="8" fillId="3" borderId="1" xfId="0" applyNumberFormat="1" applyFont="1" applyFill="1" applyBorder="1" applyAlignment="1">
      <alignment wrapText="1"/>
    </xf>
    <xf numFmtId="10" fontId="8" fillId="3" borderId="1" xfId="0" applyNumberFormat="1" applyFont="1" applyFill="1" applyBorder="1" applyAlignment="1">
      <alignment wrapText="1"/>
    </xf>
    <xf numFmtId="49" fontId="19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wrapText="1"/>
    </xf>
    <xf numFmtId="10" fontId="2" fillId="3" borderId="6" xfId="0" applyNumberFormat="1" applyFont="1" applyFill="1" applyBorder="1" applyAlignment="1">
      <alignment wrapText="1"/>
    </xf>
    <xf numFmtId="49" fontId="8" fillId="3" borderId="6" xfId="0" applyNumberFormat="1" applyFont="1" applyFill="1" applyBorder="1" applyAlignment="1">
      <alignment horizontal="center" wrapText="1"/>
    </xf>
    <xf numFmtId="4" fontId="8" fillId="3" borderId="6" xfId="0" applyNumberFormat="1" applyFont="1" applyFill="1" applyBorder="1" applyAlignment="1">
      <alignment wrapText="1"/>
    </xf>
    <xf numFmtId="10" fontId="8" fillId="3" borderId="6" xfId="0" applyNumberFormat="1" applyFont="1" applyFill="1" applyBorder="1" applyAlignment="1">
      <alignment wrapText="1"/>
    </xf>
    <xf numFmtId="49" fontId="8" fillId="5" borderId="6" xfId="0" applyNumberFormat="1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left" wrapText="1"/>
    </xf>
    <xf numFmtId="49" fontId="8" fillId="5" borderId="1" xfId="0" applyNumberFormat="1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left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wrapText="1"/>
    </xf>
    <xf numFmtId="4" fontId="2" fillId="11" borderId="18" xfId="0" applyNumberFormat="1" applyFont="1" applyFill="1" applyBorder="1" applyAlignment="1">
      <alignment horizontal="center" vertical="center" wrapText="1"/>
    </xf>
    <xf numFmtId="4" fontId="2" fillId="11" borderId="5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165" fontId="19" fillId="0" borderId="1" xfId="2" applyNumberFormat="1" applyFont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4" fontId="9" fillId="12" borderId="1" xfId="2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3" fontId="21" fillId="7" borderId="1" xfId="0" applyNumberFormat="1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" fontId="0" fillId="0" borderId="0" xfId="0" applyNumberFormat="1"/>
    <xf numFmtId="4" fontId="3" fillId="7" borderId="8" xfId="0" applyNumberFormat="1" applyFont="1" applyFill="1" applyBorder="1" applyAlignment="1">
      <alignment wrapText="1"/>
    </xf>
    <xf numFmtId="4" fontId="3" fillId="7" borderId="6" xfId="0" applyNumberFormat="1" applyFont="1" applyFill="1" applyBorder="1" applyAlignment="1">
      <alignment wrapText="1"/>
    </xf>
    <xf numFmtId="4" fontId="3" fillId="2" borderId="18" xfId="0" applyNumberFormat="1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left" wrapText="1"/>
    </xf>
    <xf numFmtId="0" fontId="27" fillId="3" borderId="16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2" fillId="3" borderId="16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9" fillId="3" borderId="16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" fontId="2" fillId="11" borderId="4" xfId="0" applyNumberFormat="1" applyFont="1" applyFill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wrapText="1"/>
    </xf>
    <xf numFmtId="4" fontId="9" fillId="0" borderId="14" xfId="0" applyNumberFormat="1" applyFont="1" applyBorder="1" applyAlignment="1">
      <alignment horizontal="center" wrapText="1"/>
    </xf>
    <xf numFmtId="0" fontId="3" fillId="7" borderId="16" xfId="0" applyFont="1" applyFill="1" applyBorder="1" applyAlignment="1">
      <alignment horizontal="left" wrapText="1"/>
    </xf>
    <xf numFmtId="0" fontId="2" fillId="10" borderId="4" xfId="0" applyFont="1" applyFill="1" applyBorder="1" applyAlignment="1">
      <alignment horizontal="left" vertical="center" wrapText="1"/>
    </xf>
    <xf numFmtId="49" fontId="2" fillId="9" borderId="18" xfId="0" applyNumberFormat="1" applyFont="1" applyFill="1" applyBorder="1" applyAlignment="1">
      <alignment horizontal="center" vertical="center" wrapText="1"/>
    </xf>
    <xf numFmtId="4" fontId="2" fillId="9" borderId="18" xfId="0" applyNumberFormat="1" applyFont="1" applyFill="1" applyBorder="1" applyAlignment="1">
      <alignment vertical="center" wrapText="1"/>
    </xf>
    <xf numFmtId="10" fontId="2" fillId="9" borderId="18" xfId="0" applyNumberFormat="1" applyFont="1" applyFill="1" applyBorder="1" applyAlignment="1">
      <alignment vertical="center" wrapText="1"/>
    </xf>
    <xf numFmtId="4" fontId="2" fillId="9" borderId="5" xfId="0" applyNumberFormat="1" applyFont="1" applyFill="1" applyBorder="1" applyAlignment="1">
      <alignment vertical="center" wrapText="1"/>
    </xf>
    <xf numFmtId="0" fontId="2" fillId="9" borderId="4" xfId="0" applyFont="1" applyFill="1" applyBorder="1" applyAlignment="1">
      <alignment horizontal="left" vertical="center" wrapText="1"/>
    </xf>
    <xf numFmtId="10" fontId="2" fillId="2" borderId="18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vertical="distributed" wrapText="1"/>
    </xf>
    <xf numFmtId="4" fontId="13" fillId="7" borderId="1" xfId="0" applyNumberFormat="1" applyFont="1" applyFill="1" applyBorder="1" applyAlignment="1">
      <alignment vertical="distributed" wrapText="1"/>
    </xf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8" fillId="0" borderId="23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" fillId="6" borderId="2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4" fontId="9" fillId="0" borderId="13" xfId="0" applyNumberFormat="1" applyFont="1" applyBorder="1" applyAlignment="1">
      <alignment horizontal="center" wrapText="1"/>
    </xf>
    <xf numFmtId="4" fontId="9" fillId="0" borderId="12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4" fontId="10" fillId="7" borderId="1" xfId="0" applyNumberFormat="1" applyFont="1" applyFill="1" applyBorder="1" applyAlignment="1">
      <alignment vertical="distributed" wrapText="1"/>
    </xf>
    <xf numFmtId="4" fontId="10" fillId="0" borderId="1" xfId="0" applyNumberFormat="1" applyFont="1" applyBorder="1" applyAlignment="1">
      <alignment vertical="distributed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topLeftCell="B88" workbookViewId="0">
      <selection activeCell="G92" sqref="G1:G1048576"/>
    </sheetView>
  </sheetViews>
  <sheetFormatPr defaultRowHeight="15" x14ac:dyDescent="0.25"/>
  <cols>
    <col min="1" max="1" width="5.7109375" hidden="1" customWidth="1"/>
    <col min="2" max="2" width="31.5703125" customWidth="1"/>
    <col min="3" max="3" width="20.140625" customWidth="1"/>
    <col min="4" max="4" width="18.5703125" customWidth="1"/>
    <col min="5" max="5" width="16.42578125" customWidth="1"/>
    <col min="6" max="6" width="15.28515625" customWidth="1"/>
    <col min="7" max="7" width="16" hidden="1" customWidth="1"/>
    <col min="8" max="8" width="15" bestFit="1" customWidth="1"/>
  </cols>
  <sheetData>
    <row r="1" spans="1:7" ht="62.25" customHeight="1" x14ac:dyDescent="0.25">
      <c r="A1" s="201" t="s">
        <v>355</v>
      </c>
      <c r="B1" s="201"/>
      <c r="C1" s="201"/>
      <c r="D1" s="201"/>
      <c r="E1" s="201"/>
      <c r="F1" s="201"/>
      <c r="G1" s="201"/>
    </row>
    <row r="2" spans="1:7" ht="105.75" customHeight="1" x14ac:dyDescent="0.25">
      <c r="A2" s="202" t="s">
        <v>192</v>
      </c>
      <c r="B2" s="202"/>
      <c r="C2" s="202"/>
      <c r="D2" s="202"/>
      <c r="E2" s="202"/>
      <c r="F2" s="202"/>
      <c r="G2" s="202"/>
    </row>
    <row r="3" spans="1:7" x14ac:dyDescent="0.25">
      <c r="A3" s="203" t="s">
        <v>193</v>
      </c>
      <c r="B3" s="203"/>
      <c r="C3" s="203"/>
      <c r="D3" s="203"/>
      <c r="E3" s="203"/>
      <c r="F3" s="203"/>
      <c r="G3" s="204"/>
    </row>
    <row r="4" spans="1:7" x14ac:dyDescent="0.25">
      <c r="A4" s="205" t="s">
        <v>194</v>
      </c>
      <c r="B4" s="207" t="s">
        <v>195</v>
      </c>
      <c r="C4" s="42"/>
      <c r="D4" s="43">
        <v>2023</v>
      </c>
      <c r="E4" s="43">
        <v>2024</v>
      </c>
      <c r="F4" s="43">
        <v>2025</v>
      </c>
      <c r="G4" s="205" t="s">
        <v>196</v>
      </c>
    </row>
    <row r="5" spans="1:7" ht="38.25" x14ac:dyDescent="0.25">
      <c r="A5" s="206"/>
      <c r="B5" s="208"/>
      <c r="C5" s="44"/>
      <c r="D5" s="45" t="s">
        <v>119</v>
      </c>
      <c r="E5" s="45" t="s">
        <v>119</v>
      </c>
      <c r="F5" s="45" t="s">
        <v>119</v>
      </c>
      <c r="G5" s="206"/>
    </row>
    <row r="6" spans="1:7" ht="30.75" customHeight="1" x14ac:dyDescent="0.25">
      <c r="A6" s="46"/>
      <c r="B6" s="47" t="s">
        <v>197</v>
      </c>
      <c r="C6" s="47"/>
      <c r="D6" s="48">
        <f>D8+D15</f>
        <v>1077140</v>
      </c>
      <c r="E6" s="48">
        <f t="shared" ref="E6:F6" si="0">E8+E15</f>
        <v>590530</v>
      </c>
      <c r="F6" s="48">
        <f t="shared" si="0"/>
        <v>-2533680</v>
      </c>
      <c r="G6" s="49"/>
    </row>
    <row r="7" spans="1:7" x14ac:dyDescent="0.25">
      <c r="A7" s="50"/>
      <c r="B7" s="51" t="s">
        <v>198</v>
      </c>
      <c r="C7" s="51"/>
      <c r="D7" s="52"/>
      <c r="E7" s="53"/>
      <c r="F7" s="53"/>
      <c r="G7" s="51"/>
    </row>
    <row r="8" spans="1:7" ht="24" customHeight="1" x14ac:dyDescent="0.25">
      <c r="A8" s="54"/>
      <c r="B8" s="55" t="s">
        <v>199</v>
      </c>
      <c r="C8" s="55"/>
      <c r="D8" s="56">
        <f>D14</f>
        <v>257140</v>
      </c>
      <c r="E8" s="56">
        <f t="shared" ref="E8:F8" si="1">E14</f>
        <v>590530</v>
      </c>
      <c r="F8" s="56">
        <f t="shared" si="1"/>
        <v>-2533680</v>
      </c>
      <c r="G8" s="57"/>
    </row>
    <row r="9" spans="1:7" ht="25.5" hidden="1" x14ac:dyDescent="0.25">
      <c r="A9" s="54"/>
      <c r="B9" s="58" t="s">
        <v>200</v>
      </c>
      <c r="C9" s="58" t="s">
        <v>201</v>
      </c>
      <c r="D9" s="59"/>
      <c r="E9" s="59"/>
      <c r="F9" s="59"/>
      <c r="G9" s="186" t="s">
        <v>409</v>
      </c>
    </row>
    <row r="10" spans="1:7" ht="22.5" hidden="1" x14ac:dyDescent="0.25">
      <c r="A10" s="54"/>
      <c r="B10" s="58" t="s">
        <v>202</v>
      </c>
      <c r="C10" s="60" t="s">
        <v>203</v>
      </c>
      <c r="D10" s="59"/>
      <c r="E10" s="61"/>
      <c r="F10" s="61"/>
      <c r="G10" s="187"/>
    </row>
    <row r="11" spans="1:7" ht="38.25" hidden="1" x14ac:dyDescent="0.25">
      <c r="A11" s="50"/>
      <c r="B11" s="51" t="s">
        <v>204</v>
      </c>
      <c r="C11" s="62" t="s">
        <v>205</v>
      </c>
      <c r="D11" s="52"/>
      <c r="E11" s="53"/>
      <c r="F11" s="53"/>
      <c r="G11" s="187"/>
    </row>
    <row r="12" spans="1:7" ht="38.25" hidden="1" x14ac:dyDescent="0.25">
      <c r="A12" s="50"/>
      <c r="B12" s="51" t="s">
        <v>206</v>
      </c>
      <c r="C12" s="51" t="s">
        <v>207</v>
      </c>
      <c r="D12" s="52"/>
      <c r="E12" s="53"/>
      <c r="F12" s="53"/>
      <c r="G12" s="187"/>
    </row>
    <row r="13" spans="1:7" hidden="1" x14ac:dyDescent="0.25">
      <c r="A13" s="50"/>
      <c r="B13" s="51"/>
      <c r="C13" s="51"/>
      <c r="D13" s="52"/>
      <c r="E13" s="53"/>
      <c r="F13" s="53"/>
      <c r="G13" s="187"/>
    </row>
    <row r="14" spans="1:7" ht="65.25" customHeight="1" x14ac:dyDescent="0.25">
      <c r="A14" s="50"/>
      <c r="B14" s="51" t="s">
        <v>208</v>
      </c>
      <c r="C14" s="51" t="s">
        <v>356</v>
      </c>
      <c r="D14" s="59">
        <v>257140</v>
      </c>
      <c r="E14" s="53">
        <v>590530</v>
      </c>
      <c r="F14" s="114">
        <v>-2533680</v>
      </c>
      <c r="G14" s="188"/>
    </row>
    <row r="15" spans="1:7" x14ac:dyDescent="0.25">
      <c r="A15" s="63"/>
      <c r="B15" s="55" t="s">
        <v>209</v>
      </c>
      <c r="C15" s="55"/>
      <c r="D15" s="56">
        <f>D17+D18+D21+D22</f>
        <v>820000</v>
      </c>
      <c r="E15" s="56">
        <f>E17+E18+E19+E21+E22+E23+E24</f>
        <v>0</v>
      </c>
      <c r="F15" s="56">
        <f>F17+F18+F19+F21+F22+F23+F24</f>
        <v>0</v>
      </c>
      <c r="G15" s="55"/>
    </row>
    <row r="16" spans="1:7" ht="25.5" hidden="1" x14ac:dyDescent="0.25">
      <c r="A16" s="63"/>
      <c r="B16" s="58" t="s">
        <v>210</v>
      </c>
      <c r="C16" s="58" t="s">
        <v>211</v>
      </c>
      <c r="D16" s="59"/>
      <c r="E16" s="59"/>
      <c r="F16" s="59"/>
      <c r="G16" s="191"/>
    </row>
    <row r="17" spans="1:8" ht="33.75" hidden="1" x14ac:dyDescent="0.25">
      <c r="A17" s="50"/>
      <c r="B17" s="51" t="s">
        <v>212</v>
      </c>
      <c r="C17" s="62" t="s">
        <v>213</v>
      </c>
      <c r="D17" s="52"/>
      <c r="E17" s="53"/>
      <c r="F17" s="53"/>
      <c r="G17" s="192"/>
    </row>
    <row r="18" spans="1:8" ht="22.5" hidden="1" x14ac:dyDescent="0.25">
      <c r="A18" s="50"/>
      <c r="B18" s="51" t="s">
        <v>214</v>
      </c>
      <c r="C18" s="62" t="s">
        <v>215</v>
      </c>
      <c r="D18" s="52"/>
      <c r="E18" s="53"/>
      <c r="F18" s="53"/>
      <c r="G18" s="193"/>
    </row>
    <row r="19" spans="1:8" ht="25.5" hidden="1" x14ac:dyDescent="0.25">
      <c r="A19" s="50"/>
      <c r="B19" s="51" t="s">
        <v>216</v>
      </c>
      <c r="C19" s="62" t="s">
        <v>217</v>
      </c>
      <c r="D19" s="52"/>
      <c r="E19" s="64"/>
      <c r="F19" s="64"/>
      <c r="G19" s="51"/>
    </row>
    <row r="20" spans="1:8" ht="38.25" hidden="1" x14ac:dyDescent="0.25">
      <c r="A20" s="50"/>
      <c r="B20" s="51" t="s">
        <v>218</v>
      </c>
      <c r="C20" s="62" t="s">
        <v>219</v>
      </c>
      <c r="D20" s="52"/>
      <c r="E20" s="64"/>
      <c r="F20" s="64"/>
      <c r="G20" s="51"/>
    </row>
    <row r="21" spans="1:8" ht="38.25" x14ac:dyDescent="0.25">
      <c r="A21" s="50"/>
      <c r="B21" s="51" t="s">
        <v>220</v>
      </c>
      <c r="C21" s="62" t="s">
        <v>221</v>
      </c>
      <c r="D21" s="59">
        <v>820000</v>
      </c>
      <c r="E21" s="53"/>
      <c r="F21" s="53"/>
      <c r="G21" s="51" t="s">
        <v>454</v>
      </c>
    </row>
    <row r="22" spans="1:8" ht="45" hidden="1" x14ac:dyDescent="0.25">
      <c r="A22" s="50"/>
      <c r="B22" s="51" t="s">
        <v>222</v>
      </c>
      <c r="C22" s="62" t="s">
        <v>223</v>
      </c>
      <c r="D22" s="52"/>
      <c r="E22" s="53"/>
      <c r="F22" s="53"/>
      <c r="G22" s="65"/>
    </row>
    <row r="23" spans="1:8" ht="22.5" hidden="1" x14ac:dyDescent="0.25">
      <c r="A23" s="50"/>
      <c r="B23" s="51" t="s">
        <v>224</v>
      </c>
      <c r="C23" s="66" t="s">
        <v>225</v>
      </c>
      <c r="D23" s="52"/>
      <c r="E23" s="53"/>
      <c r="F23" s="53"/>
      <c r="G23" s="51"/>
    </row>
    <row r="24" spans="1:8" hidden="1" x14ac:dyDescent="0.25">
      <c r="A24" s="50"/>
      <c r="B24" s="50"/>
      <c r="C24" s="67"/>
      <c r="D24" s="68"/>
      <c r="E24" s="69"/>
      <c r="F24" s="69"/>
      <c r="G24" s="50"/>
    </row>
    <row r="25" spans="1:8" x14ac:dyDescent="0.25">
      <c r="A25" s="46"/>
      <c r="B25" s="47" t="s">
        <v>226</v>
      </c>
      <c r="C25" s="47"/>
      <c r="D25" s="48">
        <f>D26</f>
        <v>1795663775</v>
      </c>
      <c r="E25" s="48">
        <f>E26+E115</f>
        <v>1756578303</v>
      </c>
      <c r="F25" s="48">
        <f>F26+F115</f>
        <v>1352761107</v>
      </c>
      <c r="G25" s="70"/>
    </row>
    <row r="26" spans="1:8" ht="38.25" x14ac:dyDescent="0.25">
      <c r="A26" s="46"/>
      <c r="B26" s="47" t="s">
        <v>227</v>
      </c>
      <c r="C26" s="47"/>
      <c r="D26" s="48">
        <f>D27+D32+D53+D90</f>
        <v>1795663775</v>
      </c>
      <c r="E26" s="48">
        <f t="shared" ref="E26:F26" si="2">E27+E32+E53+E90</f>
        <v>1756578303</v>
      </c>
      <c r="F26" s="48">
        <f t="shared" si="2"/>
        <v>1352761107</v>
      </c>
      <c r="G26" s="70"/>
    </row>
    <row r="27" spans="1:8" ht="49.7" customHeight="1" x14ac:dyDescent="0.25">
      <c r="A27" s="46"/>
      <c r="B27" s="146" t="s">
        <v>228</v>
      </c>
      <c r="C27" s="146"/>
      <c r="D27" s="147">
        <f>D28+D30+D31</f>
        <v>2080636</v>
      </c>
      <c r="E27" s="147">
        <f t="shared" ref="E27:F27" si="3">E28+E30+E31</f>
        <v>0</v>
      </c>
      <c r="F27" s="147">
        <f t="shared" si="3"/>
        <v>0</v>
      </c>
      <c r="G27" s="148"/>
    </row>
    <row r="28" spans="1:8" ht="63.75" hidden="1" x14ac:dyDescent="0.25">
      <c r="A28" s="46"/>
      <c r="B28" s="72" t="s">
        <v>229</v>
      </c>
      <c r="C28" s="73" t="s">
        <v>230</v>
      </c>
      <c r="D28" s="74"/>
      <c r="E28" s="71"/>
      <c r="F28" s="71"/>
      <c r="G28" s="194"/>
    </row>
    <row r="29" spans="1:8" ht="62.25" hidden="1" customHeight="1" x14ac:dyDescent="0.25">
      <c r="A29" s="46"/>
      <c r="B29" s="72" t="s">
        <v>231</v>
      </c>
      <c r="C29" s="73" t="s">
        <v>232</v>
      </c>
      <c r="D29" s="75"/>
      <c r="E29" s="76"/>
      <c r="F29" s="76"/>
      <c r="G29" s="195"/>
    </row>
    <row r="30" spans="1:8" ht="69.75" hidden="1" customHeight="1" x14ac:dyDescent="0.25">
      <c r="A30" s="46"/>
      <c r="B30" s="72" t="s">
        <v>233</v>
      </c>
      <c r="C30" s="73" t="s">
        <v>234</v>
      </c>
      <c r="D30" s="75"/>
      <c r="E30" s="76"/>
      <c r="F30" s="76"/>
      <c r="G30" s="196"/>
    </row>
    <row r="31" spans="1:8" ht="69.75" customHeight="1" x14ac:dyDescent="0.25">
      <c r="A31" s="46"/>
      <c r="B31" s="149" t="s">
        <v>358</v>
      </c>
      <c r="C31" s="150" t="s">
        <v>357</v>
      </c>
      <c r="D31" s="106">
        <v>2080636</v>
      </c>
      <c r="E31" s="83">
        <v>0</v>
      </c>
      <c r="F31" s="83">
        <v>0</v>
      </c>
      <c r="G31" s="151"/>
    </row>
    <row r="32" spans="1:8" ht="66" customHeight="1" x14ac:dyDescent="0.25">
      <c r="A32" s="55"/>
      <c r="B32" s="55" t="s">
        <v>235</v>
      </c>
      <c r="C32" s="77"/>
      <c r="D32" s="56">
        <f>SUM(D33:D52)</f>
        <v>159224866</v>
      </c>
      <c r="E32" s="56">
        <f t="shared" ref="E32:F32" si="4">SUM(E33:E52)</f>
        <v>395115816</v>
      </c>
      <c r="F32" s="56">
        <f t="shared" si="4"/>
        <v>59212916</v>
      </c>
      <c r="G32" s="57"/>
      <c r="H32" s="153"/>
    </row>
    <row r="33" spans="1:7" ht="35.25" customHeight="1" x14ac:dyDescent="0.25">
      <c r="A33" s="55"/>
      <c r="B33" s="58" t="s">
        <v>359</v>
      </c>
      <c r="C33" s="60" t="s">
        <v>236</v>
      </c>
      <c r="D33" s="59">
        <v>10771487</v>
      </c>
      <c r="E33" s="59">
        <v>10771487</v>
      </c>
      <c r="F33" s="59">
        <v>10771487</v>
      </c>
      <c r="G33" s="197" t="s">
        <v>238</v>
      </c>
    </row>
    <row r="34" spans="1:7" ht="113.25" customHeight="1" x14ac:dyDescent="0.25">
      <c r="A34" s="55"/>
      <c r="B34" s="58" t="s">
        <v>361</v>
      </c>
      <c r="C34" s="60" t="s">
        <v>360</v>
      </c>
      <c r="D34" s="59">
        <v>1774532</v>
      </c>
      <c r="E34" s="59">
        <v>2004870</v>
      </c>
      <c r="F34" s="59">
        <v>0</v>
      </c>
      <c r="G34" s="198"/>
    </row>
    <row r="35" spans="1:7" ht="76.7" hidden="1" customHeight="1" x14ac:dyDescent="0.25">
      <c r="A35" s="55"/>
      <c r="B35" s="58" t="s">
        <v>237</v>
      </c>
      <c r="C35" s="60" t="s">
        <v>365</v>
      </c>
      <c r="D35" s="115"/>
      <c r="E35" s="115"/>
      <c r="F35" s="115"/>
      <c r="G35" s="198"/>
    </row>
    <row r="36" spans="1:7" ht="63.75" x14ac:dyDescent="0.25">
      <c r="A36" s="55"/>
      <c r="B36" s="58" t="s">
        <v>239</v>
      </c>
      <c r="C36" s="60" t="s">
        <v>362</v>
      </c>
      <c r="D36" s="59">
        <v>176400</v>
      </c>
      <c r="E36" s="59">
        <v>176400</v>
      </c>
      <c r="F36" s="59">
        <v>178850</v>
      </c>
      <c r="G36" s="198"/>
    </row>
    <row r="37" spans="1:7" ht="51" x14ac:dyDescent="0.25">
      <c r="A37" s="55"/>
      <c r="B37" s="58" t="s">
        <v>364</v>
      </c>
      <c r="C37" s="60" t="s">
        <v>363</v>
      </c>
      <c r="D37" s="59">
        <v>46217535</v>
      </c>
      <c r="E37" s="59">
        <v>0</v>
      </c>
      <c r="F37" s="59">
        <v>0</v>
      </c>
      <c r="G37" s="198"/>
    </row>
    <row r="38" spans="1:7" ht="38.25" hidden="1" customHeight="1" x14ac:dyDescent="0.25">
      <c r="A38" s="55"/>
      <c r="B38" s="58" t="s">
        <v>240</v>
      </c>
      <c r="C38" s="60" t="s">
        <v>368</v>
      </c>
      <c r="D38" s="59"/>
      <c r="E38" s="59"/>
      <c r="F38" s="59"/>
      <c r="G38" s="198"/>
    </row>
    <row r="39" spans="1:7" ht="51" hidden="1" customHeight="1" x14ac:dyDescent="0.25">
      <c r="A39" s="55"/>
      <c r="B39" s="58" t="s">
        <v>241</v>
      </c>
      <c r="C39" s="60" t="s">
        <v>367</v>
      </c>
      <c r="D39" s="59"/>
      <c r="E39" s="59"/>
      <c r="F39" s="59"/>
      <c r="G39" s="198"/>
    </row>
    <row r="40" spans="1:7" ht="127.5" x14ac:dyDescent="0.25">
      <c r="A40" s="55"/>
      <c r="B40" s="58" t="s">
        <v>375</v>
      </c>
      <c r="C40" s="60" t="s">
        <v>374</v>
      </c>
      <c r="D40" s="59">
        <v>0</v>
      </c>
      <c r="E40" s="59">
        <v>215787813</v>
      </c>
      <c r="F40" s="59">
        <v>0</v>
      </c>
      <c r="G40" s="198"/>
    </row>
    <row r="41" spans="1:7" ht="63.75" x14ac:dyDescent="0.25">
      <c r="A41" s="55"/>
      <c r="B41" s="58" t="s">
        <v>242</v>
      </c>
      <c r="C41" s="60" t="s">
        <v>366</v>
      </c>
      <c r="D41" s="59">
        <v>1010913</v>
      </c>
      <c r="E41" s="59">
        <v>1010913</v>
      </c>
      <c r="F41" s="59">
        <v>1010913</v>
      </c>
      <c r="G41" s="198"/>
    </row>
    <row r="42" spans="1:7" ht="63.95" hidden="1" customHeight="1" x14ac:dyDescent="0.25">
      <c r="A42" s="55"/>
      <c r="B42" s="58" t="s">
        <v>243</v>
      </c>
      <c r="C42" s="60" t="s">
        <v>244</v>
      </c>
      <c r="D42" s="59"/>
      <c r="E42" s="59"/>
      <c r="F42" s="59"/>
      <c r="G42" s="198"/>
    </row>
    <row r="43" spans="1:7" ht="63.95" hidden="1" customHeight="1" x14ac:dyDescent="0.25">
      <c r="A43" s="55"/>
      <c r="B43" s="58" t="s">
        <v>245</v>
      </c>
      <c r="C43" s="60" t="s">
        <v>246</v>
      </c>
      <c r="D43" s="59"/>
      <c r="E43" s="59"/>
      <c r="F43" s="59"/>
      <c r="G43" s="198"/>
    </row>
    <row r="44" spans="1:7" ht="51" x14ac:dyDescent="0.25">
      <c r="A44" s="55"/>
      <c r="B44" s="58" t="s">
        <v>247</v>
      </c>
      <c r="C44" s="60" t="s">
        <v>369</v>
      </c>
      <c r="D44" s="59">
        <v>8169426</v>
      </c>
      <c r="E44" s="59">
        <v>8169426</v>
      </c>
      <c r="F44" s="59">
        <v>8169426</v>
      </c>
      <c r="G44" s="198"/>
    </row>
    <row r="45" spans="1:7" ht="38.25" x14ac:dyDescent="0.25">
      <c r="A45" s="55"/>
      <c r="B45" s="58" t="s">
        <v>248</v>
      </c>
      <c r="C45" s="60" t="s">
        <v>370</v>
      </c>
      <c r="D45" s="59">
        <v>39082240</v>
      </c>
      <c r="E45" s="59">
        <v>39082240</v>
      </c>
      <c r="F45" s="59">
        <v>39082240</v>
      </c>
      <c r="G45" s="198"/>
    </row>
    <row r="46" spans="1:7" ht="51" x14ac:dyDescent="0.25">
      <c r="A46" s="54"/>
      <c r="B46" s="58" t="s">
        <v>249</v>
      </c>
      <c r="C46" s="60" t="s">
        <v>377</v>
      </c>
      <c r="D46" s="59">
        <v>522333</v>
      </c>
      <c r="E46" s="59">
        <v>0</v>
      </c>
      <c r="F46" s="59">
        <v>0</v>
      </c>
      <c r="G46" s="198"/>
    </row>
    <row r="47" spans="1:7" ht="76.5" x14ac:dyDescent="0.25">
      <c r="A47" s="54"/>
      <c r="B47" s="58" t="s">
        <v>250</v>
      </c>
      <c r="C47" s="60" t="s">
        <v>371</v>
      </c>
      <c r="D47" s="59">
        <v>1500000</v>
      </c>
      <c r="E47" s="59">
        <v>0</v>
      </c>
      <c r="F47" s="59">
        <v>0</v>
      </c>
      <c r="G47" s="198"/>
    </row>
    <row r="48" spans="1:7" ht="89.25" x14ac:dyDescent="0.25">
      <c r="A48" s="54"/>
      <c r="B48" s="58" t="s">
        <v>373</v>
      </c>
      <c r="C48" s="60" t="s">
        <v>372</v>
      </c>
      <c r="D48" s="59">
        <v>50000000</v>
      </c>
      <c r="E48" s="59">
        <v>118112667</v>
      </c>
      <c r="F48" s="59">
        <v>0</v>
      </c>
      <c r="G48" s="200"/>
    </row>
    <row r="49" spans="1:7" hidden="1" x14ac:dyDescent="0.25">
      <c r="A49" s="50"/>
      <c r="B49" s="50"/>
      <c r="C49" s="67"/>
      <c r="D49" s="68"/>
      <c r="E49" s="79"/>
      <c r="F49" s="80"/>
      <c r="G49" s="58"/>
    </row>
    <row r="50" spans="1:7" hidden="1" x14ac:dyDescent="0.25">
      <c r="A50" s="50"/>
      <c r="B50" s="50"/>
      <c r="C50" s="67"/>
      <c r="D50" s="68"/>
      <c r="E50" s="79"/>
      <c r="F50" s="80"/>
      <c r="G50" s="58"/>
    </row>
    <row r="51" spans="1:7" hidden="1" x14ac:dyDescent="0.25">
      <c r="A51" s="50"/>
      <c r="B51" s="50"/>
      <c r="C51" s="67"/>
      <c r="D51" s="68"/>
      <c r="E51" s="79"/>
      <c r="F51" s="80"/>
      <c r="G51" s="58"/>
    </row>
    <row r="52" spans="1:7" hidden="1" x14ac:dyDescent="0.25">
      <c r="A52" s="78"/>
      <c r="B52" s="51"/>
      <c r="C52" s="62"/>
      <c r="D52" s="59"/>
      <c r="E52" s="81"/>
      <c r="F52" s="81"/>
      <c r="G52" s="58"/>
    </row>
    <row r="53" spans="1:7" ht="63.95" customHeight="1" x14ac:dyDescent="0.25">
      <c r="A53" s="55"/>
      <c r="B53" s="55" t="s">
        <v>251</v>
      </c>
      <c r="C53" s="55"/>
      <c r="D53" s="56">
        <f>SUM(D54:D89)</f>
        <v>1278419635</v>
      </c>
      <c r="E53" s="56">
        <f t="shared" ref="E53:F53" si="5">SUM(E54:E89)</f>
        <v>1184791862</v>
      </c>
      <c r="F53" s="56">
        <f t="shared" si="5"/>
        <v>1168543631</v>
      </c>
      <c r="G53" s="57"/>
    </row>
    <row r="54" spans="1:7" ht="64.5" customHeight="1" x14ac:dyDescent="0.25">
      <c r="A54" s="55"/>
      <c r="B54" s="58" t="s">
        <v>252</v>
      </c>
      <c r="C54" s="60" t="s">
        <v>253</v>
      </c>
      <c r="D54" s="82">
        <v>28356462</v>
      </c>
      <c r="E54" s="83">
        <v>28356462</v>
      </c>
      <c r="F54" s="83">
        <v>28356462</v>
      </c>
      <c r="G54" s="197" t="s">
        <v>238</v>
      </c>
    </row>
    <row r="55" spans="1:7" ht="69" customHeight="1" x14ac:dyDescent="0.25">
      <c r="A55" s="55"/>
      <c r="B55" s="58" t="s">
        <v>254</v>
      </c>
      <c r="C55" s="60" t="s">
        <v>255</v>
      </c>
      <c r="D55" s="82">
        <v>9984</v>
      </c>
      <c r="E55" s="83">
        <v>10443</v>
      </c>
      <c r="F55" s="83">
        <v>10860</v>
      </c>
      <c r="G55" s="198"/>
    </row>
    <row r="56" spans="1:7" ht="67.7" customHeight="1" x14ac:dyDescent="0.25">
      <c r="A56" s="55"/>
      <c r="B56" s="58" t="s">
        <v>376</v>
      </c>
      <c r="C56" s="60" t="s">
        <v>256</v>
      </c>
      <c r="D56" s="82">
        <v>3878490</v>
      </c>
      <c r="E56" s="83">
        <v>4056800</v>
      </c>
      <c r="F56" s="83">
        <v>4218991</v>
      </c>
      <c r="G56" s="198"/>
    </row>
    <row r="57" spans="1:7" ht="76.5" x14ac:dyDescent="0.25">
      <c r="A57" s="55"/>
      <c r="B57" s="58" t="s">
        <v>257</v>
      </c>
      <c r="C57" s="60" t="s">
        <v>258</v>
      </c>
      <c r="D57" s="82">
        <v>71534303</v>
      </c>
      <c r="E57" s="83">
        <v>71534303</v>
      </c>
      <c r="F57" s="83">
        <v>71534303</v>
      </c>
      <c r="G57" s="198"/>
    </row>
    <row r="58" spans="1:7" ht="98.25" customHeight="1" x14ac:dyDescent="0.25">
      <c r="A58" s="55"/>
      <c r="B58" s="58" t="s">
        <v>259</v>
      </c>
      <c r="C58" s="60" t="s">
        <v>378</v>
      </c>
      <c r="D58" s="59">
        <v>5813952</v>
      </c>
      <c r="E58" s="83">
        <v>5813952</v>
      </c>
      <c r="F58" s="83">
        <v>5813952</v>
      </c>
      <c r="G58" s="198"/>
    </row>
    <row r="59" spans="1:7" ht="51" x14ac:dyDescent="0.25">
      <c r="A59" s="55"/>
      <c r="B59" s="58" t="s">
        <v>260</v>
      </c>
      <c r="C59" s="60" t="s">
        <v>379</v>
      </c>
      <c r="D59" s="82">
        <v>654812</v>
      </c>
      <c r="E59" s="83">
        <v>654812</v>
      </c>
      <c r="F59" s="83">
        <v>654812</v>
      </c>
      <c r="G59" s="198"/>
    </row>
    <row r="60" spans="1:7" ht="89.25" x14ac:dyDescent="0.25">
      <c r="A60" s="55"/>
      <c r="B60" s="58" t="s">
        <v>261</v>
      </c>
      <c r="C60" s="60" t="s">
        <v>380</v>
      </c>
      <c r="D60" s="82">
        <v>12107632</v>
      </c>
      <c r="E60" s="83">
        <v>8672062</v>
      </c>
      <c r="F60" s="83">
        <v>8672062</v>
      </c>
      <c r="G60" s="198"/>
    </row>
    <row r="61" spans="1:7" ht="25.5" x14ac:dyDescent="0.25">
      <c r="A61" s="55"/>
      <c r="B61" s="58" t="s">
        <v>262</v>
      </c>
      <c r="C61" s="60" t="s">
        <v>381</v>
      </c>
      <c r="D61" s="82">
        <v>4013186</v>
      </c>
      <c r="E61" s="83">
        <v>4013186</v>
      </c>
      <c r="F61" s="83">
        <v>4013186</v>
      </c>
      <c r="G61" s="198"/>
    </row>
    <row r="62" spans="1:7" ht="54" customHeight="1" x14ac:dyDescent="0.25">
      <c r="A62" s="55"/>
      <c r="B62" s="58" t="s">
        <v>387</v>
      </c>
      <c r="C62" s="60" t="s">
        <v>388</v>
      </c>
      <c r="D62" s="82">
        <v>664756008</v>
      </c>
      <c r="E62" s="83">
        <v>664756008</v>
      </c>
      <c r="F62" s="83">
        <v>664756008</v>
      </c>
      <c r="G62" s="198"/>
    </row>
    <row r="63" spans="1:7" ht="49.7" customHeight="1" x14ac:dyDescent="0.25">
      <c r="A63" s="55"/>
      <c r="B63" s="58" t="s">
        <v>263</v>
      </c>
      <c r="C63" s="60" t="s">
        <v>390</v>
      </c>
      <c r="D63" s="59">
        <v>24387619</v>
      </c>
      <c r="E63" s="83">
        <v>23517150</v>
      </c>
      <c r="F63" s="83">
        <v>23517150</v>
      </c>
      <c r="G63" s="198"/>
    </row>
    <row r="64" spans="1:7" ht="63.75" x14ac:dyDescent="0.25">
      <c r="A64" s="55"/>
      <c r="B64" s="58" t="s">
        <v>264</v>
      </c>
      <c r="C64" s="60" t="s">
        <v>389</v>
      </c>
      <c r="D64" s="82">
        <v>26081539</v>
      </c>
      <c r="E64" s="83">
        <v>26081539</v>
      </c>
      <c r="F64" s="83">
        <v>26081539</v>
      </c>
      <c r="G64" s="198"/>
    </row>
    <row r="65" spans="1:7" ht="22.5" x14ac:dyDescent="0.25">
      <c r="A65" s="55"/>
      <c r="B65" s="58" t="s">
        <v>150</v>
      </c>
      <c r="C65" s="60" t="s">
        <v>265</v>
      </c>
      <c r="D65" s="59">
        <v>18989779</v>
      </c>
      <c r="E65" s="83">
        <v>18989779</v>
      </c>
      <c r="F65" s="83">
        <v>18989779</v>
      </c>
      <c r="G65" s="198"/>
    </row>
    <row r="66" spans="1:7" ht="127.5" x14ac:dyDescent="0.25">
      <c r="A66" s="55"/>
      <c r="B66" s="58" t="s">
        <v>266</v>
      </c>
      <c r="C66" s="60" t="s">
        <v>267</v>
      </c>
      <c r="D66" s="59">
        <v>91540014</v>
      </c>
      <c r="E66" s="83">
        <v>91540014</v>
      </c>
      <c r="F66" s="83">
        <v>91540014</v>
      </c>
      <c r="G66" s="198"/>
    </row>
    <row r="67" spans="1:7" ht="38.25" x14ac:dyDescent="0.25">
      <c r="A67" s="55"/>
      <c r="B67" s="58" t="s">
        <v>268</v>
      </c>
      <c r="C67" s="60" t="s">
        <v>406</v>
      </c>
      <c r="D67" s="59">
        <v>4000000</v>
      </c>
      <c r="E67" s="83">
        <v>4000000</v>
      </c>
      <c r="F67" s="83">
        <v>4000000</v>
      </c>
      <c r="G67" s="84"/>
    </row>
    <row r="68" spans="1:7" ht="51" customHeight="1" x14ac:dyDescent="0.25">
      <c r="A68" s="51"/>
      <c r="B68" s="85" t="s">
        <v>151</v>
      </c>
      <c r="C68" s="86" t="s">
        <v>269</v>
      </c>
      <c r="D68" s="87">
        <v>19776078</v>
      </c>
      <c r="E68" s="88">
        <v>19776078</v>
      </c>
      <c r="F68" s="88">
        <v>19776078</v>
      </c>
      <c r="G68" s="199"/>
    </row>
    <row r="69" spans="1:7" ht="75.75" customHeight="1" x14ac:dyDescent="0.25">
      <c r="A69" s="51"/>
      <c r="B69" s="85" t="s">
        <v>270</v>
      </c>
      <c r="C69" s="86" t="s">
        <v>271</v>
      </c>
      <c r="D69" s="87">
        <v>37287230</v>
      </c>
      <c r="E69" s="88">
        <v>37287230</v>
      </c>
      <c r="F69" s="88">
        <v>37287230</v>
      </c>
      <c r="G69" s="199"/>
    </row>
    <row r="70" spans="1:7" ht="66.75" customHeight="1" x14ac:dyDescent="0.25">
      <c r="A70" s="51"/>
      <c r="B70" s="85" t="s">
        <v>272</v>
      </c>
      <c r="C70" s="86" t="s">
        <v>273</v>
      </c>
      <c r="D70" s="87">
        <v>876254</v>
      </c>
      <c r="E70" s="88">
        <v>876254</v>
      </c>
      <c r="F70" s="88">
        <v>876254</v>
      </c>
      <c r="G70" s="199"/>
    </row>
    <row r="71" spans="1:7" ht="63.95" customHeight="1" x14ac:dyDescent="0.25">
      <c r="A71" s="51"/>
      <c r="B71" s="85" t="s">
        <v>274</v>
      </c>
      <c r="C71" s="86" t="s">
        <v>275</v>
      </c>
      <c r="D71" s="87">
        <v>2779530</v>
      </c>
      <c r="E71" s="88">
        <v>2779530</v>
      </c>
      <c r="F71" s="88">
        <v>2779530</v>
      </c>
      <c r="G71" s="199"/>
    </row>
    <row r="72" spans="1:7" ht="67.7" customHeight="1" x14ac:dyDescent="0.25">
      <c r="A72" s="51"/>
      <c r="B72" s="85" t="s">
        <v>276</v>
      </c>
      <c r="C72" s="86" t="s">
        <v>277</v>
      </c>
      <c r="D72" s="87">
        <v>10454218</v>
      </c>
      <c r="E72" s="88">
        <v>8355352</v>
      </c>
      <c r="F72" s="88">
        <v>8355352</v>
      </c>
      <c r="G72" s="199"/>
    </row>
    <row r="73" spans="1:7" ht="63.95" customHeight="1" x14ac:dyDescent="0.25">
      <c r="A73" s="51"/>
      <c r="B73" s="85" t="s">
        <v>278</v>
      </c>
      <c r="C73" s="86" t="s">
        <v>391</v>
      </c>
      <c r="D73" s="87">
        <v>4872516</v>
      </c>
      <c r="E73" s="88">
        <v>4872516</v>
      </c>
      <c r="F73" s="88">
        <v>4872516</v>
      </c>
      <c r="G73" s="199"/>
    </row>
    <row r="74" spans="1:7" ht="69.75" customHeight="1" x14ac:dyDescent="0.25">
      <c r="A74" s="51"/>
      <c r="B74" s="85" t="s">
        <v>279</v>
      </c>
      <c r="C74" s="86" t="s">
        <v>280</v>
      </c>
      <c r="D74" s="87">
        <v>482947</v>
      </c>
      <c r="E74" s="88">
        <v>482947</v>
      </c>
      <c r="F74" s="88">
        <v>482947</v>
      </c>
      <c r="G74" s="199"/>
    </row>
    <row r="75" spans="1:7" ht="63" customHeight="1" x14ac:dyDescent="0.25">
      <c r="A75" s="51"/>
      <c r="B75" s="85" t="s">
        <v>281</v>
      </c>
      <c r="C75" s="86" t="s">
        <v>282</v>
      </c>
      <c r="D75" s="87">
        <v>90502</v>
      </c>
      <c r="E75" s="88">
        <v>90502</v>
      </c>
      <c r="F75" s="88">
        <v>90502</v>
      </c>
      <c r="G75" s="199"/>
    </row>
    <row r="76" spans="1:7" ht="90" customHeight="1" x14ac:dyDescent="0.25">
      <c r="A76" s="51"/>
      <c r="B76" s="85" t="s">
        <v>283</v>
      </c>
      <c r="C76" s="86" t="s">
        <v>284</v>
      </c>
      <c r="D76" s="87">
        <v>599318</v>
      </c>
      <c r="E76" s="88">
        <v>368237</v>
      </c>
      <c r="F76" s="88">
        <v>132321</v>
      </c>
      <c r="G76" s="199"/>
    </row>
    <row r="77" spans="1:7" ht="96.75" customHeight="1" x14ac:dyDescent="0.25">
      <c r="A77" s="51"/>
      <c r="B77" s="85" t="s">
        <v>285</v>
      </c>
      <c r="C77" s="86" t="s">
        <v>286</v>
      </c>
      <c r="D77" s="87">
        <v>30317</v>
      </c>
      <c r="E77" s="88">
        <v>34600</v>
      </c>
      <c r="F77" s="88">
        <v>37200</v>
      </c>
      <c r="G77" s="199"/>
    </row>
    <row r="78" spans="1:7" ht="69.75" customHeight="1" x14ac:dyDescent="0.25">
      <c r="A78" s="51"/>
      <c r="B78" s="85" t="s">
        <v>287</v>
      </c>
      <c r="C78" s="86" t="s">
        <v>288</v>
      </c>
      <c r="D78" s="87">
        <v>332257</v>
      </c>
      <c r="E78" s="89">
        <v>334831</v>
      </c>
      <c r="F78" s="89">
        <v>337949</v>
      </c>
      <c r="G78" s="199"/>
    </row>
    <row r="79" spans="1:7" ht="69.75" customHeight="1" x14ac:dyDescent="0.25">
      <c r="A79" s="51"/>
      <c r="B79" s="85" t="s">
        <v>407</v>
      </c>
      <c r="C79" s="86" t="s">
        <v>289</v>
      </c>
      <c r="D79" s="87">
        <v>900920</v>
      </c>
      <c r="E79" s="88">
        <v>0</v>
      </c>
      <c r="F79" s="88">
        <v>0</v>
      </c>
      <c r="G79" s="199"/>
    </row>
    <row r="80" spans="1:7" ht="85.7" customHeight="1" x14ac:dyDescent="0.25">
      <c r="A80" s="51"/>
      <c r="B80" s="85" t="s">
        <v>290</v>
      </c>
      <c r="C80" s="86" t="s">
        <v>291</v>
      </c>
      <c r="D80" s="87">
        <v>46101384</v>
      </c>
      <c r="E80" s="88">
        <v>28325880</v>
      </c>
      <c r="F80" s="88">
        <v>10178520</v>
      </c>
      <c r="G80" s="199"/>
    </row>
    <row r="81" spans="1:7" ht="93.75" customHeight="1" x14ac:dyDescent="0.25">
      <c r="A81" s="51"/>
      <c r="B81" s="85" t="s">
        <v>393</v>
      </c>
      <c r="C81" s="86" t="s">
        <v>392</v>
      </c>
      <c r="D81" s="87">
        <v>1168</v>
      </c>
      <c r="E81" s="88">
        <v>1224</v>
      </c>
      <c r="F81" s="88">
        <v>1093</v>
      </c>
      <c r="G81" s="199"/>
    </row>
    <row r="82" spans="1:7" ht="99" customHeight="1" x14ac:dyDescent="0.25">
      <c r="A82" s="51"/>
      <c r="B82" s="85" t="s">
        <v>292</v>
      </c>
      <c r="C82" s="86" t="s">
        <v>293</v>
      </c>
      <c r="D82" s="87">
        <v>6680228</v>
      </c>
      <c r="E82" s="52">
        <v>6947437</v>
      </c>
      <c r="F82" s="52">
        <v>7225333</v>
      </c>
      <c r="G82" s="199"/>
    </row>
    <row r="83" spans="1:7" ht="57" customHeight="1" x14ac:dyDescent="0.25">
      <c r="A83" s="51"/>
      <c r="B83" s="85" t="s">
        <v>294</v>
      </c>
      <c r="C83" s="86" t="s">
        <v>295</v>
      </c>
      <c r="D83" s="87">
        <v>39432856</v>
      </c>
      <c r="E83" s="52">
        <v>39464742</v>
      </c>
      <c r="F83" s="52">
        <v>39541707</v>
      </c>
      <c r="G83" s="199"/>
    </row>
    <row r="84" spans="1:7" ht="69.75" customHeight="1" x14ac:dyDescent="0.25">
      <c r="A84" s="51"/>
      <c r="B84" s="85" t="s">
        <v>296</v>
      </c>
      <c r="C84" s="86" t="s">
        <v>297</v>
      </c>
      <c r="D84" s="87">
        <v>69312708</v>
      </c>
      <c r="E84" s="88">
        <v>0</v>
      </c>
      <c r="F84" s="88">
        <v>0</v>
      </c>
      <c r="G84" s="199"/>
    </row>
    <row r="85" spans="1:7" ht="155.25" customHeight="1" x14ac:dyDescent="0.25">
      <c r="A85" s="51"/>
      <c r="B85" s="51" t="s">
        <v>394</v>
      </c>
      <c r="C85" s="90" t="s">
        <v>395</v>
      </c>
      <c r="D85" s="87">
        <v>24139080</v>
      </c>
      <c r="E85" s="52">
        <v>24451560</v>
      </c>
      <c r="F85" s="52">
        <v>24451560</v>
      </c>
      <c r="G85" s="199"/>
    </row>
    <row r="86" spans="1:7" ht="99.95" customHeight="1" x14ac:dyDescent="0.25">
      <c r="A86" s="51"/>
      <c r="B86" s="51" t="s">
        <v>298</v>
      </c>
      <c r="C86" s="90" t="s">
        <v>396</v>
      </c>
      <c r="D86" s="87">
        <v>31776975</v>
      </c>
      <c r="E86" s="52">
        <v>31776975</v>
      </c>
      <c r="F86" s="52">
        <v>33019650</v>
      </c>
      <c r="G86" s="199"/>
    </row>
    <row r="87" spans="1:7" ht="69.75" customHeight="1" x14ac:dyDescent="0.25">
      <c r="A87" s="51"/>
      <c r="B87" s="85" t="s">
        <v>299</v>
      </c>
      <c r="C87" s="86" t="s">
        <v>300</v>
      </c>
      <c r="D87" s="87">
        <v>22150454</v>
      </c>
      <c r="E87" s="88">
        <v>22322076</v>
      </c>
      <c r="F87" s="88">
        <v>22529931</v>
      </c>
      <c r="G87" s="199"/>
    </row>
    <row r="88" spans="1:7" ht="67.7" customHeight="1" x14ac:dyDescent="0.25">
      <c r="A88" s="51"/>
      <c r="B88" s="85" t="s">
        <v>301</v>
      </c>
      <c r="C88" s="86" t="s">
        <v>302</v>
      </c>
      <c r="D88" s="87">
        <v>2013505</v>
      </c>
      <c r="E88" s="88">
        <v>2162134</v>
      </c>
      <c r="F88" s="88">
        <v>2322126</v>
      </c>
      <c r="G88" s="199"/>
    </row>
    <row r="89" spans="1:7" ht="63" customHeight="1" x14ac:dyDescent="0.25">
      <c r="A89" s="51"/>
      <c r="B89" s="85" t="s">
        <v>303</v>
      </c>
      <c r="C89" s="86" t="s">
        <v>304</v>
      </c>
      <c r="D89" s="87">
        <v>2205410</v>
      </c>
      <c r="E89" s="52">
        <v>2085247</v>
      </c>
      <c r="F89" s="52">
        <v>2086714</v>
      </c>
      <c r="G89" s="199"/>
    </row>
    <row r="90" spans="1:7" x14ac:dyDescent="0.25">
      <c r="A90" s="91"/>
      <c r="B90" s="91" t="s">
        <v>305</v>
      </c>
      <c r="C90" s="91"/>
      <c r="D90" s="92">
        <f>D91+D112+D113+D114</f>
        <v>355938638</v>
      </c>
      <c r="E90" s="92">
        <f t="shared" ref="E90:F90" si="6">E91+E112+E113+E114</f>
        <v>176670625</v>
      </c>
      <c r="F90" s="92">
        <f t="shared" si="6"/>
        <v>125004560</v>
      </c>
      <c r="G90" s="57"/>
    </row>
    <row r="91" spans="1:7" ht="81" x14ac:dyDescent="0.25">
      <c r="A91" s="93"/>
      <c r="B91" s="55" t="s">
        <v>306</v>
      </c>
      <c r="C91" s="55"/>
      <c r="D91" s="94">
        <f>D92+D93+D94+D95+D96+D97+D98+D99+D100+D101+D102+D103+D104+D105+D106+D107+D108+D109+D110+D111</f>
        <v>337742467</v>
      </c>
      <c r="E91" s="94">
        <f>SUM(E92:E111)</f>
        <v>176374454</v>
      </c>
      <c r="F91" s="94">
        <f>SUM(F92:F111)</f>
        <v>124708389</v>
      </c>
      <c r="G91" s="57"/>
    </row>
    <row r="92" spans="1:7" ht="38.25" x14ac:dyDescent="0.25">
      <c r="A92" s="95"/>
      <c r="B92" s="101" t="s">
        <v>307</v>
      </c>
      <c r="C92" s="102" t="s">
        <v>308</v>
      </c>
      <c r="D92" s="83">
        <v>25972</v>
      </c>
      <c r="E92" s="103">
        <v>0</v>
      </c>
      <c r="F92" s="103">
        <v>0</v>
      </c>
      <c r="G92" s="189" t="s">
        <v>408</v>
      </c>
    </row>
    <row r="93" spans="1:7" ht="76.5" x14ac:dyDescent="0.25">
      <c r="A93" s="96"/>
      <c r="B93" s="97" t="s">
        <v>309</v>
      </c>
      <c r="C93" s="98" t="s">
        <v>310</v>
      </c>
      <c r="D93" s="99">
        <v>1105000</v>
      </c>
      <c r="E93" s="100">
        <v>1275000</v>
      </c>
      <c r="F93" s="100">
        <v>1305000</v>
      </c>
      <c r="G93" s="189"/>
    </row>
    <row r="94" spans="1:7" ht="76.5" x14ac:dyDescent="0.25">
      <c r="A94" s="93"/>
      <c r="B94" s="101" t="s">
        <v>311</v>
      </c>
      <c r="C94" s="102" t="s">
        <v>312</v>
      </c>
      <c r="D94" s="59">
        <v>2600000</v>
      </c>
      <c r="E94" s="103">
        <v>100000</v>
      </c>
      <c r="F94" s="103">
        <v>100000</v>
      </c>
      <c r="G94" s="189"/>
    </row>
    <row r="95" spans="1:7" ht="38.25" x14ac:dyDescent="0.25">
      <c r="A95" s="93"/>
      <c r="B95" s="101" t="s">
        <v>313</v>
      </c>
      <c r="C95" s="102" t="s">
        <v>314</v>
      </c>
      <c r="D95" s="59">
        <v>118327376</v>
      </c>
      <c r="E95" s="59">
        <v>121627376</v>
      </c>
      <c r="F95" s="103">
        <v>82327376</v>
      </c>
      <c r="G95" s="189"/>
    </row>
    <row r="96" spans="1:7" ht="63.75" x14ac:dyDescent="0.25">
      <c r="A96" s="93"/>
      <c r="B96" s="101" t="s">
        <v>315</v>
      </c>
      <c r="C96" s="102" t="s">
        <v>316</v>
      </c>
      <c r="D96" s="59">
        <v>3074630</v>
      </c>
      <c r="E96" s="103">
        <v>3000000</v>
      </c>
      <c r="F96" s="103">
        <v>3000000</v>
      </c>
      <c r="G96" s="189"/>
    </row>
    <row r="97" spans="1:7" ht="51" x14ac:dyDescent="0.25">
      <c r="A97" s="51"/>
      <c r="B97" s="104" t="s">
        <v>317</v>
      </c>
      <c r="C97" s="105" t="s">
        <v>318</v>
      </c>
      <c r="D97" s="87">
        <v>3430000</v>
      </c>
      <c r="E97" s="88">
        <v>3500000</v>
      </c>
      <c r="F97" s="88">
        <v>3600000</v>
      </c>
      <c r="G97" s="189"/>
    </row>
    <row r="98" spans="1:7" ht="51" x14ac:dyDescent="0.25">
      <c r="A98" s="51"/>
      <c r="B98" s="104" t="s">
        <v>319</v>
      </c>
      <c r="C98" s="105" t="s">
        <v>320</v>
      </c>
      <c r="D98" s="87">
        <v>660000</v>
      </c>
      <c r="E98" s="59">
        <v>100000</v>
      </c>
      <c r="F98" s="88">
        <v>100000</v>
      </c>
      <c r="G98" s="189"/>
    </row>
    <row r="99" spans="1:7" ht="63.75" x14ac:dyDescent="0.25">
      <c r="A99" s="51"/>
      <c r="B99" s="104" t="s">
        <v>321</v>
      </c>
      <c r="C99" s="105" t="s">
        <v>322</v>
      </c>
      <c r="D99" s="87">
        <v>2742991</v>
      </c>
      <c r="E99" s="59">
        <v>0</v>
      </c>
      <c r="F99" s="88">
        <v>0</v>
      </c>
      <c r="G99" s="189"/>
    </row>
    <row r="100" spans="1:7" ht="63.75" x14ac:dyDescent="0.25">
      <c r="A100" s="51"/>
      <c r="B100" s="104" t="s">
        <v>323</v>
      </c>
      <c r="C100" s="105" t="s">
        <v>324</v>
      </c>
      <c r="D100" s="87">
        <v>2544050</v>
      </c>
      <c r="E100" s="59">
        <v>1350000</v>
      </c>
      <c r="F100" s="88">
        <v>1450000</v>
      </c>
      <c r="G100" s="189"/>
    </row>
    <row r="101" spans="1:7" ht="63.75" x14ac:dyDescent="0.25">
      <c r="A101" s="51"/>
      <c r="B101" s="85" t="s">
        <v>325</v>
      </c>
      <c r="C101" s="86" t="s">
        <v>326</v>
      </c>
      <c r="D101" s="87">
        <v>600000</v>
      </c>
      <c r="E101" s="88">
        <v>0</v>
      </c>
      <c r="F101" s="88">
        <v>0</v>
      </c>
      <c r="G101" s="189"/>
    </row>
    <row r="102" spans="1:7" ht="38.25" x14ac:dyDescent="0.25">
      <c r="A102" s="51"/>
      <c r="B102" s="85" t="s">
        <v>327</v>
      </c>
      <c r="C102" s="86" t="s">
        <v>328</v>
      </c>
      <c r="D102" s="87">
        <v>42290261</v>
      </c>
      <c r="E102" s="88">
        <v>40492078</v>
      </c>
      <c r="F102" s="88">
        <v>27896013</v>
      </c>
      <c r="G102" s="189"/>
    </row>
    <row r="103" spans="1:7" ht="51" x14ac:dyDescent="0.25">
      <c r="A103" s="51"/>
      <c r="B103" s="85" t="s">
        <v>329</v>
      </c>
      <c r="C103" s="86" t="s">
        <v>330</v>
      </c>
      <c r="D103" s="87">
        <v>153461192</v>
      </c>
      <c r="E103" s="88">
        <v>0</v>
      </c>
      <c r="F103" s="88">
        <v>0</v>
      </c>
      <c r="G103" s="189"/>
    </row>
    <row r="104" spans="1:7" ht="38.25" x14ac:dyDescent="0.25">
      <c r="A104" s="51"/>
      <c r="B104" s="85" t="s">
        <v>331</v>
      </c>
      <c r="C104" s="86" t="s">
        <v>332</v>
      </c>
      <c r="D104" s="87">
        <v>650995</v>
      </c>
      <c r="E104" s="88">
        <v>500000</v>
      </c>
      <c r="F104" s="88">
        <v>500000</v>
      </c>
      <c r="G104" s="189"/>
    </row>
    <row r="105" spans="1:7" ht="89.25" x14ac:dyDescent="0.25">
      <c r="A105" s="51"/>
      <c r="B105" s="85" t="s">
        <v>333</v>
      </c>
      <c r="C105" s="86" t="s">
        <v>334</v>
      </c>
      <c r="D105" s="87">
        <v>2800000</v>
      </c>
      <c r="E105" s="88">
        <v>3000000</v>
      </c>
      <c r="F105" s="88">
        <v>3000000</v>
      </c>
      <c r="G105" s="189"/>
    </row>
    <row r="106" spans="1:7" ht="38.25" x14ac:dyDescent="0.25">
      <c r="A106" s="51"/>
      <c r="B106" s="85" t="s">
        <v>335</v>
      </c>
      <c r="C106" s="86" t="s">
        <v>336</v>
      </c>
      <c r="D106" s="106">
        <v>180000</v>
      </c>
      <c r="E106" s="88">
        <v>180000</v>
      </c>
      <c r="F106" s="88">
        <v>180000</v>
      </c>
      <c r="G106" s="189"/>
    </row>
    <row r="107" spans="1:7" ht="63.75" x14ac:dyDescent="0.25">
      <c r="A107" s="51"/>
      <c r="B107" s="85" t="s">
        <v>397</v>
      </c>
      <c r="C107" s="86" t="s">
        <v>337</v>
      </c>
      <c r="D107" s="87">
        <v>2670000</v>
      </c>
      <c r="E107" s="88">
        <v>670000</v>
      </c>
      <c r="F107" s="88">
        <v>670000</v>
      </c>
      <c r="G107" s="189"/>
    </row>
    <row r="108" spans="1:7" ht="51" x14ac:dyDescent="0.25">
      <c r="A108" s="51"/>
      <c r="B108" s="85" t="s">
        <v>338</v>
      </c>
      <c r="C108" s="86" t="s">
        <v>339</v>
      </c>
      <c r="D108" s="87">
        <v>20000</v>
      </c>
      <c r="E108" s="88">
        <v>20000</v>
      </c>
      <c r="F108" s="88">
        <v>20000</v>
      </c>
      <c r="G108" s="189"/>
    </row>
    <row r="109" spans="1:7" ht="51" x14ac:dyDescent="0.25">
      <c r="A109" s="51"/>
      <c r="B109" s="85" t="s">
        <v>340</v>
      </c>
      <c r="C109" s="86" t="s">
        <v>341</v>
      </c>
      <c r="D109" s="87">
        <v>560000</v>
      </c>
      <c r="E109" s="88">
        <v>560000</v>
      </c>
      <c r="F109" s="88">
        <v>560000</v>
      </c>
      <c r="G109" s="189"/>
    </row>
    <row r="110" spans="1:7" ht="102" hidden="1" x14ac:dyDescent="0.25">
      <c r="A110" s="51"/>
      <c r="B110" s="85" t="s">
        <v>342</v>
      </c>
      <c r="C110" s="86" t="s">
        <v>343</v>
      </c>
      <c r="D110" s="87"/>
      <c r="E110" s="88"/>
      <c r="F110" s="88"/>
      <c r="G110" s="189"/>
    </row>
    <row r="111" spans="1:7" ht="51" hidden="1" x14ac:dyDescent="0.25">
      <c r="A111" s="51"/>
      <c r="B111" s="85" t="s">
        <v>344</v>
      </c>
      <c r="C111" s="86" t="s">
        <v>345</v>
      </c>
      <c r="D111" s="87"/>
      <c r="E111" s="88"/>
      <c r="F111" s="88"/>
      <c r="G111" s="190"/>
    </row>
    <row r="112" spans="1:7" ht="67.5" x14ac:dyDescent="0.25">
      <c r="A112" s="51"/>
      <c r="B112" s="143" t="s">
        <v>400</v>
      </c>
      <c r="C112" s="142" t="s">
        <v>398</v>
      </c>
      <c r="D112" s="144">
        <v>1000000</v>
      </c>
      <c r="E112" s="145">
        <v>0</v>
      </c>
      <c r="F112" s="145">
        <v>0</v>
      </c>
      <c r="G112" s="184" t="s">
        <v>238</v>
      </c>
    </row>
    <row r="113" spans="1:7" ht="67.5" x14ac:dyDescent="0.25">
      <c r="A113" s="51"/>
      <c r="B113" s="143" t="s">
        <v>401</v>
      </c>
      <c r="C113" s="142" t="s">
        <v>399</v>
      </c>
      <c r="D113" s="144">
        <v>15000000</v>
      </c>
      <c r="E113" s="145">
        <v>0</v>
      </c>
      <c r="F113" s="145">
        <v>0</v>
      </c>
      <c r="G113" s="185"/>
    </row>
    <row r="114" spans="1:7" ht="38.25" x14ac:dyDescent="0.25">
      <c r="A114" s="51"/>
      <c r="B114" s="107" t="s">
        <v>346</v>
      </c>
      <c r="C114" s="108" t="s">
        <v>347</v>
      </c>
      <c r="D114" s="109">
        <f>D115+D116+D117+D118+D119</f>
        <v>2196171</v>
      </c>
      <c r="E114" s="109">
        <f t="shared" ref="E114:F114" si="7">E115+E116+E117+E118+E119</f>
        <v>296171</v>
      </c>
      <c r="F114" s="109">
        <f t="shared" si="7"/>
        <v>296171</v>
      </c>
      <c r="G114" s="110"/>
    </row>
    <row r="115" spans="1:7" ht="102" hidden="1" x14ac:dyDescent="0.25">
      <c r="A115" s="51"/>
      <c r="B115" s="85" t="s">
        <v>348</v>
      </c>
      <c r="C115" s="86" t="s">
        <v>349</v>
      </c>
      <c r="D115" s="87"/>
      <c r="E115" s="88"/>
      <c r="F115" s="88"/>
      <c r="G115" s="110"/>
    </row>
    <row r="116" spans="1:7" ht="51" x14ac:dyDescent="0.25">
      <c r="A116" s="51"/>
      <c r="B116" s="85" t="s">
        <v>404</v>
      </c>
      <c r="C116" s="86" t="s">
        <v>402</v>
      </c>
      <c r="D116" s="87">
        <v>1000000</v>
      </c>
      <c r="E116" s="88">
        <v>0</v>
      </c>
      <c r="F116" s="88">
        <v>0</v>
      </c>
      <c r="G116" s="186" t="s">
        <v>238</v>
      </c>
    </row>
    <row r="117" spans="1:7" ht="38.25" hidden="1" customHeight="1" x14ac:dyDescent="0.25">
      <c r="A117" s="51"/>
      <c r="B117" s="85" t="s">
        <v>350</v>
      </c>
      <c r="C117" s="86" t="s">
        <v>351</v>
      </c>
      <c r="D117" s="87"/>
      <c r="E117" s="88"/>
      <c r="F117" s="88"/>
      <c r="G117" s="187"/>
    </row>
    <row r="118" spans="1:7" ht="89.25" x14ac:dyDescent="0.25">
      <c r="A118" s="51"/>
      <c r="B118" s="85" t="s">
        <v>352</v>
      </c>
      <c r="C118" s="86" t="s">
        <v>353</v>
      </c>
      <c r="D118" s="87">
        <v>900000</v>
      </c>
      <c r="E118" s="88">
        <v>0</v>
      </c>
      <c r="F118" s="88">
        <v>0</v>
      </c>
      <c r="G118" s="187"/>
    </row>
    <row r="119" spans="1:7" ht="38.25" x14ac:dyDescent="0.25">
      <c r="A119" s="51"/>
      <c r="B119" s="85" t="s">
        <v>405</v>
      </c>
      <c r="C119" s="86" t="s">
        <v>403</v>
      </c>
      <c r="D119" s="87">
        <v>296171</v>
      </c>
      <c r="E119" s="88">
        <v>296171</v>
      </c>
      <c r="F119" s="88">
        <v>296171</v>
      </c>
      <c r="G119" s="188"/>
    </row>
    <row r="120" spans="1:7" x14ac:dyDescent="0.25">
      <c r="A120" s="111"/>
      <c r="B120" s="112" t="s">
        <v>354</v>
      </c>
      <c r="C120" s="112"/>
      <c r="D120" s="113">
        <f>D6+D25</f>
        <v>1796740915</v>
      </c>
      <c r="E120" s="113">
        <f>E6+E25</f>
        <v>1757168833</v>
      </c>
      <c r="F120" s="113">
        <f>F6+F25</f>
        <v>1350227427</v>
      </c>
      <c r="G120" s="112"/>
    </row>
  </sheetData>
  <mergeCells count="15">
    <mergeCell ref="A1:G1"/>
    <mergeCell ref="A2:G2"/>
    <mergeCell ref="A3:G3"/>
    <mergeCell ref="A4:A5"/>
    <mergeCell ref="B4:B5"/>
    <mergeCell ref="G4:G5"/>
    <mergeCell ref="G112:G113"/>
    <mergeCell ref="G116:G119"/>
    <mergeCell ref="G92:G111"/>
    <mergeCell ref="G9:G14"/>
    <mergeCell ref="G16:G18"/>
    <mergeCell ref="G28:G30"/>
    <mergeCell ref="G54:G66"/>
    <mergeCell ref="G68:G89"/>
    <mergeCell ref="G33:G48"/>
  </mergeCells>
  <pageMargins left="0.31496062992125984" right="0.11811023622047245" top="0.35433070866141736" bottom="0.35433070866141736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4"/>
  <sheetViews>
    <sheetView topLeftCell="A193" workbookViewId="0">
      <selection activeCell="H222" sqref="H222"/>
    </sheetView>
  </sheetViews>
  <sheetFormatPr defaultColWidth="9.140625" defaultRowHeight="12.75" x14ac:dyDescent="0.2"/>
  <cols>
    <col min="1" max="1" width="51" style="157" customWidth="1"/>
    <col min="2" max="2" width="10.7109375" style="5" customWidth="1"/>
    <col min="3" max="3" width="12.7109375" style="152" customWidth="1"/>
    <col min="4" max="4" width="15.7109375" style="152" customWidth="1"/>
    <col min="5" max="5" width="12.7109375" style="5" customWidth="1"/>
    <col min="6" max="6" width="14.5703125" style="152" customWidth="1"/>
    <col min="7" max="7" width="15.85546875" style="152" customWidth="1"/>
    <col min="8" max="8" width="12.7109375" style="5" customWidth="1"/>
    <col min="9" max="9" width="12.7109375" style="152" customWidth="1"/>
    <col min="10" max="10" width="14.42578125" style="152" customWidth="1"/>
    <col min="11" max="11" width="12.7109375" style="5" customWidth="1"/>
    <col min="12" max="12" width="15.7109375" style="152" customWidth="1"/>
    <col min="13" max="14" width="13.7109375" style="152" customWidth="1"/>
    <col min="15" max="15" width="40.7109375" style="5" hidden="1" customWidth="1"/>
    <col min="16" max="16384" width="9.140625" style="5"/>
  </cols>
  <sheetData>
    <row r="1" spans="1:17" ht="15.75" x14ac:dyDescent="0.25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7" ht="13.5" thickBot="1" x14ac:dyDescent="0.25"/>
    <row r="3" spans="1:17" x14ac:dyDescent="0.2">
      <c r="A3" s="213" t="s">
        <v>113</v>
      </c>
      <c r="B3" s="215" t="s">
        <v>112</v>
      </c>
      <c r="C3" s="210" t="s">
        <v>115</v>
      </c>
      <c r="D3" s="210"/>
      <c r="E3" s="210"/>
      <c r="F3" s="210" t="s">
        <v>114</v>
      </c>
      <c r="G3" s="210"/>
      <c r="H3" s="210"/>
      <c r="I3" s="210" t="s">
        <v>116</v>
      </c>
      <c r="J3" s="210"/>
      <c r="K3" s="210"/>
      <c r="L3" s="217" t="s">
        <v>412</v>
      </c>
      <c r="M3" s="173" t="s">
        <v>117</v>
      </c>
      <c r="N3" s="173" t="s">
        <v>120</v>
      </c>
      <c r="O3" s="211" t="s">
        <v>121</v>
      </c>
    </row>
    <row r="4" spans="1:17" ht="51.75" thickBot="1" x14ac:dyDescent="0.25">
      <c r="A4" s="214"/>
      <c r="B4" s="216"/>
      <c r="C4" s="172" t="s">
        <v>122</v>
      </c>
      <c r="D4" s="172" t="s">
        <v>123</v>
      </c>
      <c r="E4" s="12" t="s">
        <v>118</v>
      </c>
      <c r="F4" s="172" t="s">
        <v>122</v>
      </c>
      <c r="G4" s="172" t="s">
        <v>124</v>
      </c>
      <c r="H4" s="12" t="s">
        <v>118</v>
      </c>
      <c r="I4" s="172" t="s">
        <v>122</v>
      </c>
      <c r="J4" s="172" t="s">
        <v>123</v>
      </c>
      <c r="K4" s="12" t="s">
        <v>118</v>
      </c>
      <c r="L4" s="218"/>
      <c r="M4" s="172" t="s">
        <v>119</v>
      </c>
      <c r="N4" s="172" t="s">
        <v>119</v>
      </c>
      <c r="O4" s="212"/>
    </row>
    <row r="5" spans="1:17" ht="27.95" customHeight="1" thickBot="1" x14ac:dyDescent="0.25">
      <c r="A5" s="158" t="s">
        <v>1</v>
      </c>
      <c r="B5" s="14" t="s">
        <v>0</v>
      </c>
      <c r="C5" s="15">
        <f>C6+C10+C13+C17+C30</f>
        <v>0</v>
      </c>
      <c r="D5" s="15">
        <f>D6+D10+D13+D17+D30</f>
        <v>56680973</v>
      </c>
      <c r="E5" s="16">
        <v>1</v>
      </c>
      <c r="F5" s="15">
        <f>F6+F10+F13+F17+F30</f>
        <v>19631507</v>
      </c>
      <c r="G5" s="15">
        <f>G6+G10+G13+G17+G30</f>
        <v>1023615</v>
      </c>
      <c r="H5" s="16">
        <f>G5/F5</f>
        <v>5.2141437740872362E-2</v>
      </c>
      <c r="I5" s="15">
        <f>I6+I10+I13+I17+I30</f>
        <v>0</v>
      </c>
      <c r="J5" s="15">
        <f>J6+J10+J13+J17+J30</f>
        <v>2944050</v>
      </c>
      <c r="K5" s="181">
        <v>1</v>
      </c>
      <c r="L5" s="15">
        <f>D5+G5+J5</f>
        <v>60648638</v>
      </c>
      <c r="M5" s="15">
        <f>M6+M10+M13+M17+M30</f>
        <v>0</v>
      </c>
      <c r="N5" s="17">
        <f>N6+N10+N13+N17+N30</f>
        <v>0</v>
      </c>
      <c r="O5" s="13"/>
    </row>
    <row r="6" spans="1:17" ht="13.5" x14ac:dyDescent="0.25">
      <c r="A6" s="134" t="s">
        <v>3</v>
      </c>
      <c r="B6" s="130" t="s">
        <v>2</v>
      </c>
      <c r="C6" s="131">
        <f>SUM(C7:C9)</f>
        <v>0</v>
      </c>
      <c r="D6" s="131">
        <f>SUM(D7:D9)</f>
        <v>522333</v>
      </c>
      <c r="E6" s="132">
        <v>1</v>
      </c>
      <c r="F6" s="131">
        <f>SUM(F7:F9)</f>
        <v>11052317</v>
      </c>
      <c r="G6" s="131">
        <f>SUM(G7:G9)</f>
        <v>-166000</v>
      </c>
      <c r="H6" s="132"/>
      <c r="I6" s="131">
        <f>SUM(I7:I9)</f>
        <v>0</v>
      </c>
      <c r="J6" s="131">
        <f>SUM(J7:J9)</f>
        <v>0</v>
      </c>
      <c r="K6" s="132">
        <v>0</v>
      </c>
      <c r="L6" s="131">
        <f>D6+G6+J6</f>
        <v>356333</v>
      </c>
      <c r="M6" s="131">
        <f>SUM(M7:M9)</f>
        <v>0</v>
      </c>
      <c r="N6" s="131">
        <f>SUM(N7:N9)</f>
        <v>0</v>
      </c>
      <c r="O6" s="8"/>
    </row>
    <row r="7" spans="1:17" x14ac:dyDescent="0.2">
      <c r="A7" s="159" t="s">
        <v>433</v>
      </c>
      <c r="B7" s="1"/>
      <c r="C7" s="6"/>
      <c r="D7" s="6"/>
      <c r="E7" s="7">
        <v>0</v>
      </c>
      <c r="F7" s="6">
        <v>0</v>
      </c>
      <c r="G7" s="6">
        <v>40000</v>
      </c>
      <c r="H7" s="7">
        <v>1</v>
      </c>
      <c r="I7" s="6"/>
      <c r="J7" s="6"/>
      <c r="K7" s="7">
        <v>0</v>
      </c>
      <c r="L7" s="6"/>
      <c r="M7" s="6"/>
      <c r="N7" s="6"/>
      <c r="O7" s="8"/>
    </row>
    <row r="8" spans="1:17" x14ac:dyDescent="0.2">
      <c r="A8" s="159" t="s">
        <v>431</v>
      </c>
      <c r="B8" s="1"/>
      <c r="C8" s="6"/>
      <c r="D8" s="6">
        <v>522333</v>
      </c>
      <c r="E8" s="7">
        <v>1</v>
      </c>
      <c r="F8" s="6"/>
      <c r="G8" s="6"/>
      <c r="H8" s="7">
        <v>0</v>
      </c>
      <c r="I8" s="6"/>
      <c r="J8" s="6"/>
      <c r="K8" s="7">
        <v>0</v>
      </c>
      <c r="L8" s="6"/>
      <c r="M8" s="6"/>
      <c r="N8" s="6"/>
      <c r="O8" s="8"/>
    </row>
    <row r="9" spans="1:17" x14ac:dyDescent="0.2">
      <c r="A9" s="159" t="s">
        <v>475</v>
      </c>
      <c r="B9" s="1"/>
      <c r="C9" s="6"/>
      <c r="D9" s="6"/>
      <c r="E9" s="7"/>
      <c r="F9" s="6">
        <v>11052317</v>
      </c>
      <c r="G9" s="6">
        <v>-206000</v>
      </c>
      <c r="H9" s="7">
        <f>G9/F9</f>
        <v>-1.8638625728885628E-2</v>
      </c>
      <c r="I9" s="6"/>
      <c r="J9" s="6"/>
      <c r="K9" s="7"/>
      <c r="L9" s="118"/>
      <c r="M9" s="6"/>
      <c r="N9" s="6"/>
      <c r="O9" s="8" t="s">
        <v>476</v>
      </c>
    </row>
    <row r="10" spans="1:17" ht="54" x14ac:dyDescent="0.25">
      <c r="A10" s="136" t="s">
        <v>5</v>
      </c>
      <c r="B10" s="120" t="s">
        <v>4</v>
      </c>
      <c r="C10" s="123">
        <f>SUM(C11:C16)</f>
        <v>0</v>
      </c>
      <c r="D10" s="123">
        <f>SUM(D11:D16)</f>
        <v>0</v>
      </c>
      <c r="E10" s="124">
        <v>0</v>
      </c>
      <c r="F10" s="123">
        <f>SUM(F11:F16)</f>
        <v>0</v>
      </c>
      <c r="G10" s="123">
        <f>SUM(G11:G16)</f>
        <v>206000</v>
      </c>
      <c r="H10" s="124"/>
      <c r="I10" s="123">
        <f>SUM(I11:I16)</f>
        <v>0</v>
      </c>
      <c r="J10" s="123">
        <f>SUM(J11:J16)</f>
        <v>20000</v>
      </c>
      <c r="K10" s="124">
        <v>1</v>
      </c>
      <c r="L10" s="131">
        <f>D10+G10+J10</f>
        <v>226000</v>
      </c>
      <c r="M10" s="123">
        <f>SUM(M11:M16)</f>
        <v>0</v>
      </c>
      <c r="N10" s="123">
        <f>SUM(N11:N16)</f>
        <v>0</v>
      </c>
      <c r="O10" s="8"/>
    </row>
    <row r="11" spans="1:17" ht="25.5" x14ac:dyDescent="0.2">
      <c r="A11" s="159" t="s">
        <v>175</v>
      </c>
      <c r="B11" s="1"/>
      <c r="C11" s="6"/>
      <c r="D11" s="6"/>
      <c r="E11" s="7">
        <v>0</v>
      </c>
      <c r="F11" s="6"/>
      <c r="G11" s="6"/>
      <c r="H11" s="7">
        <v>0</v>
      </c>
      <c r="I11" s="6"/>
      <c r="J11" s="40">
        <v>20000</v>
      </c>
      <c r="K11" s="7">
        <v>1</v>
      </c>
      <c r="L11" s="6"/>
      <c r="M11" s="6"/>
      <c r="N11" s="6"/>
      <c r="O11" s="8"/>
    </row>
    <row r="12" spans="1:17" hidden="1" x14ac:dyDescent="0.2">
      <c r="A12" s="159"/>
      <c r="B12" s="1"/>
      <c r="C12" s="6"/>
      <c r="D12" s="6"/>
      <c r="E12" s="7"/>
      <c r="F12" s="6"/>
      <c r="G12" s="6"/>
      <c r="H12" s="7"/>
      <c r="I12" s="6"/>
      <c r="J12" s="40"/>
      <c r="K12" s="7"/>
      <c r="L12" s="6"/>
      <c r="M12" s="6"/>
      <c r="N12" s="6"/>
      <c r="O12" s="8"/>
    </row>
    <row r="13" spans="1:17" ht="40.5" hidden="1" x14ac:dyDescent="0.25">
      <c r="A13" s="136" t="s">
        <v>7</v>
      </c>
      <c r="B13" s="120" t="s">
        <v>6</v>
      </c>
      <c r="C13" s="123">
        <f>SUM(C14:C15)</f>
        <v>0</v>
      </c>
      <c r="D13" s="123">
        <f>SUM(D14:D15)</f>
        <v>0</v>
      </c>
      <c r="E13" s="124">
        <v>0</v>
      </c>
      <c r="F13" s="123">
        <f>SUM(F14:F15)</f>
        <v>0</v>
      </c>
      <c r="G13" s="123">
        <f>SUM(G14:G15)</f>
        <v>0</v>
      </c>
      <c r="H13" s="124"/>
      <c r="I13" s="123">
        <f>SUM(I14:I15)</f>
        <v>0</v>
      </c>
      <c r="J13" s="123">
        <f>SUM(J14:J15)</f>
        <v>0</v>
      </c>
      <c r="K13" s="124">
        <v>0</v>
      </c>
      <c r="L13" s="131">
        <f>D13+G13+J13</f>
        <v>0</v>
      </c>
      <c r="M13" s="123">
        <f>SUM(M14:M15)</f>
        <v>0</v>
      </c>
      <c r="N13" s="123">
        <f>SUM(N14:N15)</f>
        <v>0</v>
      </c>
      <c r="O13" s="8"/>
    </row>
    <row r="14" spans="1:17" hidden="1" x14ac:dyDescent="0.2">
      <c r="A14" s="159"/>
      <c r="B14" s="1"/>
      <c r="C14" s="6"/>
      <c r="D14" s="6"/>
      <c r="E14" s="7">
        <v>0</v>
      </c>
      <c r="F14" s="6"/>
      <c r="G14" s="6"/>
      <c r="H14" s="7"/>
      <c r="I14" s="6"/>
      <c r="J14" s="6"/>
      <c r="K14" s="7">
        <v>0</v>
      </c>
      <c r="L14" s="6"/>
      <c r="M14" s="6"/>
      <c r="N14" s="6"/>
      <c r="O14" s="8"/>
    </row>
    <row r="15" spans="1:17" hidden="1" x14ac:dyDescent="0.2">
      <c r="A15" s="159"/>
      <c r="B15" s="1"/>
      <c r="C15" s="6"/>
      <c r="D15" s="6"/>
      <c r="E15" s="7">
        <v>0</v>
      </c>
      <c r="F15" s="6"/>
      <c r="G15" s="6"/>
      <c r="H15" s="7"/>
      <c r="I15" s="6"/>
      <c r="J15" s="6"/>
      <c r="K15" s="7">
        <v>0</v>
      </c>
      <c r="L15" s="6"/>
      <c r="M15" s="6"/>
      <c r="N15" s="6"/>
      <c r="O15" s="8"/>
    </row>
    <row r="16" spans="1:17" x14ac:dyDescent="0.2">
      <c r="A16" s="159" t="s">
        <v>474</v>
      </c>
      <c r="B16" s="1"/>
      <c r="C16" s="6"/>
      <c r="D16" s="6"/>
      <c r="E16" s="7"/>
      <c r="F16" s="6">
        <v>0</v>
      </c>
      <c r="G16" s="6">
        <v>206000</v>
      </c>
      <c r="H16" s="7">
        <v>1</v>
      </c>
      <c r="I16" s="6"/>
      <c r="J16" s="6"/>
      <c r="K16" s="7"/>
      <c r="L16" s="118"/>
      <c r="M16" s="6"/>
      <c r="N16" s="6"/>
      <c r="O16" s="8"/>
    </row>
    <row r="17" spans="1:15" ht="40.5" x14ac:dyDescent="0.25">
      <c r="A17" s="137" t="s">
        <v>9</v>
      </c>
      <c r="B17" s="120" t="s">
        <v>8</v>
      </c>
      <c r="C17" s="123">
        <f>SUM(C18:C29)</f>
        <v>0</v>
      </c>
      <c r="D17" s="123">
        <f>SUM(D18:D29)</f>
        <v>56158640</v>
      </c>
      <c r="E17" s="124">
        <v>1</v>
      </c>
      <c r="F17" s="123">
        <f>SUM(F18:F29)</f>
        <v>8579190</v>
      </c>
      <c r="G17" s="123">
        <f>SUM(G18:G29)</f>
        <v>983615</v>
      </c>
      <c r="H17" s="124"/>
      <c r="I17" s="123">
        <f>SUM(I18:I29)</f>
        <v>0</v>
      </c>
      <c r="J17" s="123">
        <f>SUM(J18:J29)</f>
        <v>2744050</v>
      </c>
      <c r="K17" s="124">
        <v>1</v>
      </c>
      <c r="L17" s="131">
        <f>D17+G17+J17</f>
        <v>59886305</v>
      </c>
      <c r="M17" s="123">
        <f>SUM(M18:M29)</f>
        <v>0</v>
      </c>
      <c r="N17" s="123">
        <f>SUM(N18:N29)</f>
        <v>0</v>
      </c>
      <c r="O17" s="8"/>
    </row>
    <row r="18" spans="1:15" x14ac:dyDescent="0.2">
      <c r="A18" s="159" t="s">
        <v>136</v>
      </c>
      <c r="B18" s="1"/>
      <c r="C18" s="6"/>
      <c r="D18" s="6">
        <f>8492066+30590174</f>
        <v>39082240</v>
      </c>
      <c r="E18" s="7">
        <v>1</v>
      </c>
      <c r="F18" s="6"/>
      <c r="G18" s="6"/>
      <c r="H18" s="7">
        <v>0</v>
      </c>
      <c r="I18" s="6"/>
      <c r="J18" s="6"/>
      <c r="K18" s="7">
        <v>0</v>
      </c>
      <c r="L18" s="6"/>
      <c r="M18" s="6"/>
      <c r="N18" s="6"/>
      <c r="O18" s="8"/>
    </row>
    <row r="19" spans="1:15" x14ac:dyDescent="0.2">
      <c r="A19" s="159" t="s">
        <v>137</v>
      </c>
      <c r="B19" s="1"/>
      <c r="C19" s="6"/>
      <c r="D19" s="6">
        <v>176400</v>
      </c>
      <c r="E19" s="7">
        <v>1</v>
      </c>
      <c r="F19" s="6"/>
      <c r="G19" s="6"/>
      <c r="H19" s="7">
        <v>0</v>
      </c>
      <c r="I19" s="6"/>
      <c r="J19" s="6"/>
      <c r="K19" s="7">
        <v>0</v>
      </c>
      <c r="L19" s="6"/>
      <c r="M19" s="6">
        <v>9285</v>
      </c>
      <c r="N19" s="6">
        <v>9414</v>
      </c>
      <c r="O19" s="8"/>
    </row>
    <row r="20" spans="1:15" x14ac:dyDescent="0.2">
      <c r="A20" s="159" t="s">
        <v>138</v>
      </c>
      <c r="B20" s="1"/>
      <c r="C20" s="6"/>
      <c r="D20" s="6">
        <v>900000</v>
      </c>
      <c r="E20" s="7">
        <v>1</v>
      </c>
      <c r="F20" s="6"/>
      <c r="G20" s="6"/>
      <c r="H20" s="7">
        <v>0</v>
      </c>
      <c r="I20" s="6">
        <v>0</v>
      </c>
      <c r="J20" s="6">
        <v>2544050</v>
      </c>
      <c r="K20" s="7">
        <v>1</v>
      </c>
      <c r="L20" s="6"/>
      <c r="M20" s="6"/>
      <c r="N20" s="6"/>
      <c r="O20" s="8"/>
    </row>
    <row r="21" spans="1:15" x14ac:dyDescent="0.2">
      <c r="A21" s="159" t="s">
        <v>436</v>
      </c>
      <c r="B21" s="1"/>
      <c r="C21" s="6"/>
      <c r="D21" s="6">
        <v>15000000</v>
      </c>
      <c r="E21" s="7">
        <v>1</v>
      </c>
      <c r="F21" s="6"/>
      <c r="G21" s="6"/>
      <c r="H21" s="7">
        <v>0</v>
      </c>
      <c r="I21" s="6"/>
      <c r="J21" s="6"/>
      <c r="K21" s="7">
        <v>0</v>
      </c>
      <c r="L21" s="6"/>
      <c r="M21" s="6"/>
      <c r="N21" s="6"/>
      <c r="O21" s="8"/>
    </row>
    <row r="22" spans="1:15" ht="25.5" x14ac:dyDescent="0.2">
      <c r="A22" s="159" t="s">
        <v>437</v>
      </c>
      <c r="B22" s="1"/>
      <c r="C22" s="6"/>
      <c r="D22" s="6">
        <v>1000000</v>
      </c>
      <c r="E22" s="7">
        <v>1</v>
      </c>
      <c r="F22" s="6"/>
      <c r="G22" s="6"/>
      <c r="H22" s="7">
        <v>0</v>
      </c>
      <c r="I22" s="6"/>
      <c r="J22" s="6"/>
      <c r="K22" s="7">
        <v>0</v>
      </c>
      <c r="L22" s="6"/>
      <c r="M22" s="6"/>
      <c r="N22" s="6"/>
      <c r="O22" s="8"/>
    </row>
    <row r="23" spans="1:15" ht="25.5" x14ac:dyDescent="0.2">
      <c r="A23" s="159" t="s">
        <v>174</v>
      </c>
      <c r="B23" s="1"/>
      <c r="C23" s="6"/>
      <c r="D23" s="6"/>
      <c r="E23" s="7">
        <v>0</v>
      </c>
      <c r="F23" s="6"/>
      <c r="G23" s="6"/>
      <c r="H23" s="7">
        <v>0</v>
      </c>
      <c r="I23" s="6"/>
      <c r="J23" s="6">
        <v>200000</v>
      </c>
      <c r="K23" s="7">
        <v>1</v>
      </c>
      <c r="L23" s="6"/>
      <c r="M23" s="6"/>
      <c r="N23" s="6"/>
      <c r="O23" s="8" t="s">
        <v>460</v>
      </c>
    </row>
    <row r="24" spans="1:15" x14ac:dyDescent="0.2">
      <c r="A24" s="159" t="s">
        <v>434</v>
      </c>
      <c r="B24" s="1"/>
      <c r="C24" s="6"/>
      <c r="D24" s="6"/>
      <c r="E24" s="7">
        <v>0</v>
      </c>
      <c r="F24" s="6">
        <v>0</v>
      </c>
      <c r="G24" s="6">
        <f>90000+40000</f>
        <v>130000</v>
      </c>
      <c r="H24" s="7">
        <v>1</v>
      </c>
      <c r="I24" s="6"/>
      <c r="J24" s="6"/>
      <c r="K24" s="7">
        <v>0</v>
      </c>
      <c r="L24" s="6"/>
      <c r="M24" s="6"/>
      <c r="N24" s="6"/>
      <c r="O24" s="8"/>
    </row>
    <row r="25" spans="1:15" x14ac:dyDescent="0.2">
      <c r="A25" s="174" t="s">
        <v>415</v>
      </c>
      <c r="B25" s="1"/>
      <c r="C25" s="6"/>
      <c r="D25" s="6"/>
      <c r="E25" s="7">
        <v>0</v>
      </c>
      <c r="F25" s="6">
        <v>4752545</v>
      </c>
      <c r="G25" s="6">
        <v>-2000000</v>
      </c>
      <c r="H25" s="7">
        <f>G25/F25</f>
        <v>-0.4208271568180838</v>
      </c>
      <c r="I25" s="6"/>
      <c r="J25" s="6"/>
      <c r="K25" s="7">
        <v>0</v>
      </c>
      <c r="L25" s="6"/>
      <c r="M25" s="6"/>
      <c r="N25" s="6"/>
      <c r="O25" s="8"/>
    </row>
    <row r="26" spans="1:15" ht="25.5" x14ac:dyDescent="0.2">
      <c r="A26" s="159" t="s">
        <v>467</v>
      </c>
      <c r="B26" s="1"/>
      <c r="C26" s="6"/>
      <c r="D26" s="6"/>
      <c r="E26" s="7">
        <v>0</v>
      </c>
      <c r="F26" s="6">
        <v>0</v>
      </c>
      <c r="G26" s="6">
        <v>2000000</v>
      </c>
      <c r="H26" s="7">
        <v>1</v>
      </c>
      <c r="I26" s="6"/>
      <c r="J26" s="6"/>
      <c r="K26" s="7">
        <v>0</v>
      </c>
      <c r="L26" s="6"/>
      <c r="M26" s="6"/>
      <c r="N26" s="6"/>
      <c r="O26" s="8" t="s">
        <v>468</v>
      </c>
    </row>
    <row r="27" spans="1:15" ht="38.25" x14ac:dyDescent="0.2">
      <c r="A27" s="159" t="s">
        <v>438</v>
      </c>
      <c r="B27" s="1"/>
      <c r="C27" s="6"/>
      <c r="D27" s="6"/>
      <c r="E27" s="7">
        <v>0</v>
      </c>
      <c r="F27" s="6">
        <v>308499</v>
      </c>
      <c r="G27" s="6">
        <f>104900-23436+150000+230200</f>
        <v>461664</v>
      </c>
      <c r="H27" s="7">
        <f>G27/F27</f>
        <v>1.4964845915221767</v>
      </c>
      <c r="I27" s="6"/>
      <c r="J27" s="6"/>
      <c r="K27" s="7">
        <v>0</v>
      </c>
      <c r="L27" s="6"/>
      <c r="M27" s="6"/>
      <c r="N27" s="6"/>
      <c r="O27" s="8" t="s">
        <v>459</v>
      </c>
    </row>
    <row r="28" spans="1:15" x14ac:dyDescent="0.2">
      <c r="A28" s="159" t="s">
        <v>416</v>
      </c>
      <c r="B28" s="1"/>
      <c r="C28" s="6"/>
      <c r="D28" s="6"/>
      <c r="E28" s="7">
        <v>0</v>
      </c>
      <c r="F28" s="6">
        <v>0</v>
      </c>
      <c r="G28" s="6">
        <v>125487</v>
      </c>
      <c r="H28" s="7">
        <v>1</v>
      </c>
      <c r="I28" s="6"/>
      <c r="J28" s="6"/>
      <c r="K28" s="7">
        <v>0</v>
      </c>
      <c r="L28" s="118"/>
      <c r="M28" s="6"/>
      <c r="N28" s="6"/>
      <c r="O28" s="8"/>
    </row>
    <row r="29" spans="1:15" x14ac:dyDescent="0.2">
      <c r="A29" s="159" t="s">
        <v>417</v>
      </c>
      <c r="B29" s="1"/>
      <c r="C29" s="6"/>
      <c r="D29" s="6"/>
      <c r="E29" s="7">
        <v>0</v>
      </c>
      <c r="F29" s="6">
        <v>3518146</v>
      </c>
      <c r="G29" s="6">
        <v>266464</v>
      </c>
      <c r="H29" s="7">
        <v>1</v>
      </c>
      <c r="I29" s="6"/>
      <c r="J29" s="6"/>
      <c r="K29" s="7">
        <v>0</v>
      </c>
      <c r="L29" s="118"/>
      <c r="M29" s="6">
        <v>-9285</v>
      </c>
      <c r="N29" s="6">
        <v>-9414</v>
      </c>
      <c r="O29" s="8" t="s">
        <v>449</v>
      </c>
    </row>
    <row r="30" spans="1:15" ht="40.5" x14ac:dyDescent="0.25">
      <c r="A30" s="136" t="s">
        <v>11</v>
      </c>
      <c r="B30" s="120" t="s">
        <v>10</v>
      </c>
      <c r="C30" s="123">
        <f>SUM(C31:C31)</f>
        <v>0</v>
      </c>
      <c r="D30" s="123">
        <f>SUM(D31:D31)</f>
        <v>0</v>
      </c>
      <c r="E30" s="124">
        <v>0</v>
      </c>
      <c r="F30" s="123">
        <f>SUM(F31:F31)</f>
        <v>0</v>
      </c>
      <c r="G30" s="123">
        <f>SUM(G31:G31)</f>
        <v>0</v>
      </c>
      <c r="H30" s="124">
        <v>0</v>
      </c>
      <c r="I30" s="123">
        <f>SUM(I31:I31)</f>
        <v>0</v>
      </c>
      <c r="J30" s="123">
        <f>SUM(J31:J31)</f>
        <v>180000</v>
      </c>
      <c r="K30" s="124">
        <v>1</v>
      </c>
      <c r="L30" s="131">
        <f>D30+G30+J30</f>
        <v>180000</v>
      </c>
      <c r="M30" s="123">
        <f>SUM(M31:M31)</f>
        <v>0</v>
      </c>
      <c r="N30" s="123">
        <f>SUM(N31:N31)</f>
        <v>0</v>
      </c>
      <c r="O30" s="8"/>
    </row>
    <row r="31" spans="1:15" ht="13.5" thickBot="1" x14ac:dyDescent="0.25">
      <c r="A31" s="159" t="s">
        <v>176</v>
      </c>
      <c r="B31" s="1"/>
      <c r="C31" s="6"/>
      <c r="D31" s="6"/>
      <c r="E31" s="7">
        <v>0</v>
      </c>
      <c r="F31" s="6"/>
      <c r="G31" s="6"/>
      <c r="H31" s="7">
        <v>0</v>
      </c>
      <c r="I31" s="6"/>
      <c r="J31" s="40">
        <v>180000</v>
      </c>
      <c r="K31" s="7">
        <v>1</v>
      </c>
      <c r="L31" s="6"/>
      <c r="M31" s="6"/>
      <c r="N31" s="6"/>
      <c r="O31" s="8"/>
    </row>
    <row r="32" spans="1:15" ht="39" thickBot="1" x14ac:dyDescent="0.25">
      <c r="A32" s="161" t="s">
        <v>13</v>
      </c>
      <c r="B32" s="14" t="s">
        <v>12</v>
      </c>
      <c r="C32" s="15">
        <f>-C33+C56+C58+C61+C63</f>
        <v>0</v>
      </c>
      <c r="D32" s="15">
        <f>D33+D56+D58+D61+D63</f>
        <v>910446863</v>
      </c>
      <c r="E32" s="16">
        <v>1</v>
      </c>
      <c r="F32" s="15">
        <f>-F33+F56+F58+F61+F63</f>
        <v>0</v>
      </c>
      <c r="G32" s="15">
        <f>G33+G56+G58+G61+G63</f>
        <v>13679087</v>
      </c>
      <c r="H32" s="16">
        <v>0</v>
      </c>
      <c r="I32" s="15">
        <f>-I33+I56+I58+I61+I63</f>
        <v>0</v>
      </c>
      <c r="J32" s="15">
        <f>-J33+J56+J58+J61+J63</f>
        <v>600000</v>
      </c>
      <c r="K32" s="181">
        <v>0</v>
      </c>
      <c r="L32" s="15">
        <f>D32+G32+J32</f>
        <v>924725950</v>
      </c>
      <c r="M32" s="15">
        <f>-M33+M56+M58+M61+M63</f>
        <v>17573711</v>
      </c>
      <c r="N32" s="17">
        <f>-N33+N56+N58+N61+N63</f>
        <v>0</v>
      </c>
      <c r="O32" s="18"/>
    </row>
    <row r="33" spans="1:15" ht="27" x14ac:dyDescent="0.25">
      <c r="A33" s="134" t="s">
        <v>15</v>
      </c>
      <c r="B33" s="130" t="s">
        <v>14</v>
      </c>
      <c r="C33" s="131">
        <f>SUM(C34:C55)</f>
        <v>0</v>
      </c>
      <c r="D33" s="131">
        <f>SUM(D34:D55)</f>
        <v>860446863</v>
      </c>
      <c r="E33" s="132">
        <v>1</v>
      </c>
      <c r="F33" s="131">
        <f>SUM(F34:F55)</f>
        <v>0</v>
      </c>
      <c r="G33" s="131">
        <f>SUM(G34:G55)</f>
        <v>1841069</v>
      </c>
      <c r="H33" s="132">
        <v>0</v>
      </c>
      <c r="I33" s="131">
        <f>SUM(I34:I55)</f>
        <v>0</v>
      </c>
      <c r="J33" s="131">
        <f>SUM(J34:J55)</f>
        <v>0</v>
      </c>
      <c r="K33" s="132">
        <v>0</v>
      </c>
      <c r="L33" s="131">
        <f>D33+G33+J33</f>
        <v>862287932</v>
      </c>
      <c r="M33" s="131">
        <f>SUM(M34:M55)</f>
        <v>0</v>
      </c>
      <c r="N33" s="131">
        <f>SUM(N34:N55)</f>
        <v>0</v>
      </c>
      <c r="O33" s="8"/>
    </row>
    <row r="34" spans="1:15" ht="20.25" customHeight="1" x14ac:dyDescent="0.2">
      <c r="A34" s="159" t="s">
        <v>382</v>
      </c>
      <c r="B34" s="1"/>
      <c r="C34" s="6"/>
      <c r="D34" s="6"/>
      <c r="E34" s="7">
        <v>0</v>
      </c>
      <c r="F34" s="6">
        <v>0</v>
      </c>
      <c r="G34" s="6">
        <v>78000</v>
      </c>
      <c r="H34" s="7">
        <v>1</v>
      </c>
      <c r="I34" s="6"/>
      <c r="J34" s="6"/>
      <c r="K34" s="7">
        <v>0</v>
      </c>
      <c r="L34" s="6"/>
      <c r="M34" s="6"/>
      <c r="N34" s="6"/>
      <c r="O34" s="8"/>
    </row>
    <row r="35" spans="1:15" ht="26.85" customHeight="1" x14ac:dyDescent="0.2">
      <c r="A35" s="159" t="s">
        <v>435</v>
      </c>
      <c r="B35" s="1"/>
      <c r="C35" s="6"/>
      <c r="D35" s="6"/>
      <c r="E35" s="7">
        <v>0</v>
      </c>
      <c r="F35" s="6">
        <v>0</v>
      </c>
      <c r="G35" s="6">
        <f>175000+350000+30000+15000+75000+90000</f>
        <v>735000</v>
      </c>
      <c r="H35" s="7">
        <v>1</v>
      </c>
      <c r="I35" s="6"/>
      <c r="J35" s="6"/>
      <c r="K35" s="7">
        <v>0</v>
      </c>
      <c r="L35" s="6"/>
      <c r="M35" s="6"/>
      <c r="N35" s="6"/>
      <c r="O35" s="8" t="s">
        <v>450</v>
      </c>
    </row>
    <row r="36" spans="1:15" ht="38.25" x14ac:dyDescent="0.2">
      <c r="A36" s="159" t="s">
        <v>383</v>
      </c>
      <c r="B36" s="1"/>
      <c r="C36" s="6"/>
      <c r="D36" s="6"/>
      <c r="E36" s="7">
        <v>0</v>
      </c>
      <c r="F36" s="6">
        <v>0</v>
      </c>
      <c r="G36" s="6">
        <v>208069</v>
      </c>
      <c r="H36" s="7">
        <v>1</v>
      </c>
      <c r="I36" s="6"/>
      <c r="J36" s="6"/>
      <c r="K36" s="7">
        <v>0</v>
      </c>
      <c r="L36" s="6"/>
      <c r="M36" s="6"/>
      <c r="N36" s="6"/>
      <c r="O36" s="8" t="s">
        <v>418</v>
      </c>
    </row>
    <row r="37" spans="1:15" ht="24.75" customHeight="1" x14ac:dyDescent="0.2">
      <c r="A37" s="159" t="s">
        <v>455</v>
      </c>
      <c r="B37" s="1"/>
      <c r="C37" s="6"/>
      <c r="D37" s="6"/>
      <c r="E37" s="7">
        <v>0</v>
      </c>
      <c r="F37" s="6">
        <v>0</v>
      </c>
      <c r="G37" s="6">
        <v>820000</v>
      </c>
      <c r="H37" s="7">
        <v>1</v>
      </c>
      <c r="I37" s="6"/>
      <c r="J37" s="6"/>
      <c r="K37" s="7">
        <v>0</v>
      </c>
      <c r="L37" s="6"/>
      <c r="M37" s="6"/>
      <c r="N37" s="6"/>
      <c r="O37" s="8" t="s">
        <v>456</v>
      </c>
    </row>
    <row r="38" spans="1:15" ht="25.5" x14ac:dyDescent="0.2">
      <c r="A38" s="159" t="s">
        <v>146</v>
      </c>
      <c r="B38" s="1"/>
      <c r="C38" s="6">
        <v>0</v>
      </c>
      <c r="D38" s="40">
        <v>2080636</v>
      </c>
      <c r="E38" s="7">
        <v>1</v>
      </c>
      <c r="F38" s="6"/>
      <c r="G38" s="6"/>
      <c r="H38" s="7">
        <v>0</v>
      </c>
      <c r="I38" s="6"/>
      <c r="J38" s="6"/>
      <c r="K38" s="7">
        <v>0</v>
      </c>
      <c r="L38" s="6"/>
      <c r="M38" s="6"/>
      <c r="N38" s="6"/>
      <c r="O38" s="8"/>
    </row>
    <row r="39" spans="1:15" x14ac:dyDescent="0.2">
      <c r="A39" s="159" t="s">
        <v>140</v>
      </c>
      <c r="B39" s="1"/>
      <c r="C39" s="6">
        <v>0</v>
      </c>
      <c r="D39" s="40">
        <f>239152029+425603979</f>
        <v>664756008</v>
      </c>
      <c r="E39" s="7">
        <v>1</v>
      </c>
      <c r="F39" s="6"/>
      <c r="G39" s="6"/>
      <c r="H39" s="7">
        <v>0</v>
      </c>
      <c r="I39" s="6"/>
      <c r="J39" s="6"/>
      <c r="K39" s="7">
        <v>0</v>
      </c>
      <c r="L39" s="6"/>
      <c r="M39" s="6"/>
      <c r="N39" s="6"/>
      <c r="O39" s="8"/>
    </row>
    <row r="40" spans="1:15" x14ac:dyDescent="0.2">
      <c r="A40" s="159" t="s">
        <v>139</v>
      </c>
      <c r="B40" s="1"/>
      <c r="C40" s="6">
        <v>0</v>
      </c>
      <c r="D40" s="40">
        <v>1537536</v>
      </c>
      <c r="E40" s="7">
        <v>1</v>
      </c>
      <c r="F40" s="6"/>
      <c r="G40" s="6"/>
      <c r="H40" s="7">
        <v>0</v>
      </c>
      <c r="I40" s="6"/>
      <c r="J40" s="6"/>
      <c r="K40" s="7">
        <v>0</v>
      </c>
      <c r="L40" s="6"/>
      <c r="M40" s="6"/>
      <c r="N40" s="6"/>
      <c r="O40" s="8"/>
    </row>
    <row r="41" spans="1:15" x14ac:dyDescent="0.2">
      <c r="A41" s="159" t="s">
        <v>145</v>
      </c>
      <c r="B41" s="1"/>
      <c r="C41" s="6">
        <v>0</v>
      </c>
      <c r="D41" s="40">
        <v>8169426</v>
      </c>
      <c r="E41" s="7">
        <v>1</v>
      </c>
      <c r="F41" s="6"/>
      <c r="G41" s="6"/>
      <c r="H41" s="7">
        <v>0</v>
      </c>
      <c r="I41" s="6"/>
      <c r="J41" s="6"/>
      <c r="K41" s="7">
        <v>0</v>
      </c>
      <c r="L41" s="6"/>
      <c r="M41" s="6"/>
      <c r="N41" s="6"/>
      <c r="O41" s="8"/>
    </row>
    <row r="42" spans="1:15" x14ac:dyDescent="0.2">
      <c r="A42" s="159" t="s">
        <v>142</v>
      </c>
      <c r="B42" s="1"/>
      <c r="C42" s="6">
        <v>0</v>
      </c>
      <c r="D42" s="40">
        <f>24387619+31776975</f>
        <v>56164594</v>
      </c>
      <c r="E42" s="7">
        <v>1</v>
      </c>
      <c r="F42" s="6"/>
      <c r="G42" s="6"/>
      <c r="H42" s="7">
        <v>0</v>
      </c>
      <c r="I42" s="6"/>
      <c r="J42" s="6"/>
      <c r="K42" s="7">
        <v>0</v>
      </c>
      <c r="L42" s="6"/>
      <c r="M42" s="6"/>
      <c r="N42" s="6"/>
      <c r="O42" s="8"/>
    </row>
    <row r="43" spans="1:15" ht="13.7" customHeight="1" x14ac:dyDescent="0.2">
      <c r="A43" s="159" t="s">
        <v>141</v>
      </c>
      <c r="B43" s="1"/>
      <c r="C43" s="6">
        <v>0</v>
      </c>
      <c r="D43" s="40">
        <v>24139080</v>
      </c>
      <c r="E43" s="7">
        <v>1</v>
      </c>
      <c r="F43" s="6"/>
      <c r="G43" s="6"/>
      <c r="H43" s="7">
        <v>0</v>
      </c>
      <c r="I43" s="6"/>
      <c r="J43" s="6"/>
      <c r="K43" s="7">
        <v>0</v>
      </c>
      <c r="L43" s="6"/>
      <c r="M43" s="6"/>
      <c r="N43" s="6"/>
      <c r="O43" s="8"/>
    </row>
    <row r="44" spans="1:15" ht="13.7" customHeight="1" x14ac:dyDescent="0.2">
      <c r="A44" s="159" t="s">
        <v>143</v>
      </c>
      <c r="B44" s="1"/>
      <c r="C44" s="6">
        <v>0</v>
      </c>
      <c r="D44" s="40">
        <v>46217535</v>
      </c>
      <c r="E44" s="7">
        <v>1</v>
      </c>
      <c r="F44" s="6"/>
      <c r="G44" s="6"/>
      <c r="H44" s="7">
        <v>0</v>
      </c>
      <c r="I44" s="6"/>
      <c r="J44" s="6"/>
      <c r="K44" s="7">
        <v>0</v>
      </c>
      <c r="L44" s="6"/>
      <c r="M44" s="6"/>
      <c r="N44" s="6"/>
      <c r="O44" s="8"/>
    </row>
    <row r="45" spans="1:15" ht="25.5" x14ac:dyDescent="0.2">
      <c r="A45" s="159" t="s">
        <v>439</v>
      </c>
      <c r="B45" s="1"/>
      <c r="C45" s="6">
        <v>0</v>
      </c>
      <c r="D45" s="40">
        <v>1000000</v>
      </c>
      <c r="E45" s="7">
        <v>1</v>
      </c>
      <c r="F45" s="6"/>
      <c r="G45" s="6"/>
      <c r="H45" s="7">
        <v>0</v>
      </c>
      <c r="I45" s="6"/>
      <c r="J45" s="6"/>
      <c r="K45" s="7">
        <v>0</v>
      </c>
      <c r="L45" s="6"/>
      <c r="M45" s="6"/>
      <c r="N45" s="6"/>
      <c r="O45" s="8"/>
    </row>
    <row r="46" spans="1:15" ht="25.5" x14ac:dyDescent="0.2">
      <c r="A46" s="159" t="s">
        <v>419</v>
      </c>
      <c r="B46" s="1"/>
      <c r="C46" s="6">
        <v>0</v>
      </c>
      <c r="D46" s="40">
        <v>10570096</v>
      </c>
      <c r="E46" s="7">
        <v>1</v>
      </c>
      <c r="F46" s="6"/>
      <c r="G46" s="6"/>
      <c r="H46" s="7">
        <v>0</v>
      </c>
      <c r="I46" s="6"/>
      <c r="J46" s="6"/>
      <c r="K46" s="7">
        <v>0</v>
      </c>
      <c r="L46" s="6"/>
      <c r="M46" s="6"/>
      <c r="N46" s="6"/>
      <c r="O46" s="8"/>
    </row>
    <row r="47" spans="1:15" x14ac:dyDescent="0.2">
      <c r="A47" s="159" t="s">
        <v>135</v>
      </c>
      <c r="B47" s="1"/>
      <c r="C47" s="6">
        <v>0</v>
      </c>
      <c r="D47" s="40">
        <v>26081539</v>
      </c>
      <c r="E47" s="7">
        <v>1</v>
      </c>
      <c r="F47" s="6"/>
      <c r="G47" s="6"/>
      <c r="H47" s="7">
        <v>0</v>
      </c>
      <c r="I47" s="6"/>
      <c r="J47" s="6"/>
      <c r="K47" s="7">
        <v>0</v>
      </c>
      <c r="L47" s="6"/>
      <c r="M47" s="6"/>
      <c r="N47" s="6"/>
      <c r="O47" s="8"/>
    </row>
    <row r="48" spans="1:15" x14ac:dyDescent="0.2">
      <c r="A48" s="159" t="s">
        <v>420</v>
      </c>
      <c r="B48" s="1"/>
      <c r="C48" s="6">
        <v>0</v>
      </c>
      <c r="D48" s="40">
        <v>4013186</v>
      </c>
      <c r="E48" s="7">
        <v>1</v>
      </c>
      <c r="F48" s="6"/>
      <c r="G48" s="6"/>
      <c r="H48" s="7">
        <v>0</v>
      </c>
      <c r="I48" s="6"/>
      <c r="J48" s="6"/>
      <c r="K48" s="7">
        <v>0</v>
      </c>
      <c r="L48" s="6"/>
      <c r="M48" s="6"/>
      <c r="N48" s="6"/>
      <c r="O48" s="8"/>
    </row>
    <row r="49" spans="1:15" x14ac:dyDescent="0.2">
      <c r="A49" s="159" t="s">
        <v>144</v>
      </c>
      <c r="B49" s="1"/>
      <c r="C49" s="6">
        <v>0</v>
      </c>
      <c r="D49" s="40">
        <v>4872516</v>
      </c>
      <c r="E49" s="7">
        <v>1</v>
      </c>
      <c r="F49" s="6"/>
      <c r="G49" s="6"/>
      <c r="H49" s="7">
        <v>0</v>
      </c>
      <c r="I49" s="6"/>
      <c r="J49" s="6"/>
      <c r="K49" s="7">
        <v>0</v>
      </c>
      <c r="L49" s="6"/>
      <c r="M49" s="6"/>
      <c r="N49" s="6"/>
      <c r="O49" s="8"/>
    </row>
    <row r="50" spans="1:15" x14ac:dyDescent="0.2">
      <c r="A50" s="159" t="s">
        <v>440</v>
      </c>
      <c r="B50" s="1"/>
      <c r="C50" s="6">
        <v>0</v>
      </c>
      <c r="D50" s="40">
        <v>1500000</v>
      </c>
      <c r="E50" s="7">
        <v>1</v>
      </c>
      <c r="F50" s="6"/>
      <c r="G50" s="6"/>
      <c r="H50" s="7">
        <v>0</v>
      </c>
      <c r="I50" s="6"/>
      <c r="J50" s="6"/>
      <c r="K50" s="7">
        <v>0</v>
      </c>
      <c r="L50" s="6"/>
      <c r="M50" s="6"/>
      <c r="N50" s="6"/>
      <c r="O50" s="8"/>
    </row>
    <row r="51" spans="1:15" ht="25.5" x14ac:dyDescent="0.2">
      <c r="A51" s="159" t="s">
        <v>441</v>
      </c>
      <c r="B51" s="1"/>
      <c r="C51" s="6">
        <v>0</v>
      </c>
      <c r="D51" s="40">
        <f>70982+1703550</f>
        <v>1774532</v>
      </c>
      <c r="E51" s="7">
        <v>1</v>
      </c>
      <c r="F51" s="6"/>
      <c r="G51" s="6"/>
      <c r="H51" s="7">
        <v>0</v>
      </c>
      <c r="I51" s="6"/>
      <c r="J51" s="6"/>
      <c r="K51" s="7">
        <v>0</v>
      </c>
      <c r="L51" s="6"/>
      <c r="M51" s="6"/>
      <c r="N51" s="6"/>
      <c r="O51" s="8"/>
    </row>
    <row r="52" spans="1:15" ht="25.5" x14ac:dyDescent="0.2">
      <c r="A52" s="159" t="s">
        <v>159</v>
      </c>
      <c r="B52" s="1"/>
      <c r="C52" s="6">
        <v>0</v>
      </c>
      <c r="D52" s="40">
        <v>1010913</v>
      </c>
      <c r="E52" s="7">
        <v>1</v>
      </c>
      <c r="F52" s="6"/>
      <c r="G52" s="6"/>
      <c r="H52" s="7">
        <v>0</v>
      </c>
      <c r="I52" s="6"/>
      <c r="J52" s="6"/>
      <c r="K52" s="7">
        <v>0</v>
      </c>
      <c r="L52" s="6"/>
      <c r="M52" s="6"/>
      <c r="N52" s="6"/>
      <c r="O52" s="8"/>
    </row>
    <row r="53" spans="1:15" ht="25.5" x14ac:dyDescent="0.2">
      <c r="A53" s="159" t="s">
        <v>160</v>
      </c>
      <c r="B53" s="1"/>
      <c r="C53" s="6">
        <v>0</v>
      </c>
      <c r="D53" s="40">
        <v>5813952</v>
      </c>
      <c r="E53" s="7">
        <v>1</v>
      </c>
      <c r="F53" s="6"/>
      <c r="G53" s="6"/>
      <c r="H53" s="7">
        <v>0</v>
      </c>
      <c r="I53" s="6"/>
      <c r="J53" s="6"/>
      <c r="K53" s="7">
        <v>0</v>
      </c>
      <c r="L53" s="6"/>
      <c r="M53" s="6"/>
      <c r="N53" s="6"/>
      <c r="O53" s="8"/>
    </row>
    <row r="54" spans="1:15" ht="25.5" x14ac:dyDescent="0.2">
      <c r="A54" s="159" t="s">
        <v>161</v>
      </c>
      <c r="B54" s="1"/>
      <c r="C54" s="6">
        <v>0</v>
      </c>
      <c r="D54" s="40">
        <v>654812</v>
      </c>
      <c r="E54" s="7">
        <v>1</v>
      </c>
      <c r="F54" s="6"/>
      <c r="G54" s="6"/>
      <c r="H54" s="7">
        <v>0</v>
      </c>
      <c r="I54" s="6"/>
      <c r="J54" s="6"/>
      <c r="K54" s="7">
        <v>0</v>
      </c>
      <c r="L54" s="6"/>
      <c r="M54" s="6"/>
      <c r="N54" s="6"/>
      <c r="O54" s="8"/>
    </row>
    <row r="55" spans="1:15" ht="25.5" x14ac:dyDescent="0.2">
      <c r="A55" s="159" t="s">
        <v>162</v>
      </c>
      <c r="B55" s="1"/>
      <c r="C55" s="6">
        <v>0</v>
      </c>
      <c r="D55" s="40">
        <v>90502</v>
      </c>
      <c r="E55" s="7">
        <v>1</v>
      </c>
      <c r="F55" s="6"/>
      <c r="G55" s="6"/>
      <c r="H55" s="7">
        <v>0</v>
      </c>
      <c r="I55" s="6"/>
      <c r="J55" s="6"/>
      <c r="K55" s="7">
        <v>0</v>
      </c>
      <c r="L55" s="6"/>
      <c r="M55" s="6"/>
      <c r="N55" s="6"/>
      <c r="O55" s="8"/>
    </row>
    <row r="56" spans="1:15" ht="40.5" hidden="1" x14ac:dyDescent="0.25">
      <c r="A56" s="136" t="s">
        <v>17</v>
      </c>
      <c r="B56" s="120" t="s">
        <v>16</v>
      </c>
      <c r="C56" s="123">
        <f>SUM(C57:C57)</f>
        <v>0</v>
      </c>
      <c r="D56" s="123">
        <f>SUM(D57:D57)</f>
        <v>0</v>
      </c>
      <c r="E56" s="124">
        <v>0</v>
      </c>
      <c r="F56" s="123">
        <f>SUM(F57:F57)</f>
        <v>0</v>
      </c>
      <c r="G56" s="123">
        <f>SUM(G57:G57)</f>
        <v>0</v>
      </c>
      <c r="H56" s="124">
        <v>0</v>
      </c>
      <c r="I56" s="123">
        <f>SUM(I57:I57)</f>
        <v>0</v>
      </c>
      <c r="J56" s="123">
        <f>SUM(J57:J57)</f>
        <v>0</v>
      </c>
      <c r="K56" s="124">
        <v>0</v>
      </c>
      <c r="L56" s="131">
        <f>D56+G56+J56</f>
        <v>0</v>
      </c>
      <c r="M56" s="123">
        <f>SUM(M57:M57)</f>
        <v>0</v>
      </c>
      <c r="N56" s="123">
        <f>SUM(N57:N57)</f>
        <v>0</v>
      </c>
      <c r="O56" s="8"/>
    </row>
    <row r="57" spans="1:15" hidden="1" x14ac:dyDescent="0.2">
      <c r="A57" s="159"/>
      <c r="B57" s="1"/>
      <c r="C57" s="6"/>
      <c r="D57" s="6"/>
      <c r="E57" s="7">
        <v>0</v>
      </c>
      <c r="F57" s="6"/>
      <c r="G57" s="6"/>
      <c r="H57" s="7">
        <v>0</v>
      </c>
      <c r="I57" s="6"/>
      <c r="J57" s="6"/>
      <c r="K57" s="7">
        <v>0</v>
      </c>
      <c r="L57" s="6"/>
      <c r="M57" s="6"/>
      <c r="N57" s="6"/>
      <c r="O57" s="8"/>
    </row>
    <row r="58" spans="1:15" ht="40.5" x14ac:dyDescent="0.25">
      <c r="A58" s="136" t="s">
        <v>19</v>
      </c>
      <c r="B58" s="125" t="s">
        <v>18</v>
      </c>
      <c r="C58" s="123">
        <f>SUM(C59:C60)</f>
        <v>0</v>
      </c>
      <c r="D58" s="123">
        <f>SUM(D59:D60)</f>
        <v>50000000</v>
      </c>
      <c r="E58" s="124">
        <v>1</v>
      </c>
      <c r="F58" s="123">
        <f>SUM(F59:F60)</f>
        <v>0</v>
      </c>
      <c r="G58" s="123">
        <f>SUM(G59:G60)</f>
        <v>0</v>
      </c>
      <c r="H58" s="124">
        <v>0</v>
      </c>
      <c r="I58" s="123">
        <f>SUM(I59:I60)</f>
        <v>0</v>
      </c>
      <c r="J58" s="123">
        <f>SUM(J59:J60)</f>
        <v>600000</v>
      </c>
      <c r="K58" s="124">
        <v>1</v>
      </c>
      <c r="L58" s="131">
        <f>D58+G58+J58</f>
        <v>50600000</v>
      </c>
      <c r="M58" s="123">
        <f>SUM(M59:M60)</f>
        <v>17573711</v>
      </c>
      <c r="N58" s="123">
        <f>SUM(N59:N60)</f>
        <v>0</v>
      </c>
      <c r="O58" s="8"/>
    </row>
    <row r="59" spans="1:15" x14ac:dyDescent="0.2">
      <c r="A59" s="159" t="s">
        <v>442</v>
      </c>
      <c r="B59" s="1"/>
      <c r="C59" s="6">
        <v>0</v>
      </c>
      <c r="D59" s="40">
        <v>50000000</v>
      </c>
      <c r="E59" s="7">
        <v>1</v>
      </c>
      <c r="F59" s="6"/>
      <c r="G59" s="6"/>
      <c r="H59" s="7">
        <v>0</v>
      </c>
      <c r="I59" s="6"/>
      <c r="J59" s="6"/>
      <c r="K59" s="7">
        <v>0</v>
      </c>
      <c r="L59" s="6"/>
      <c r="M59" s="6">
        <f>11357254+6216457</f>
        <v>17573711</v>
      </c>
      <c r="N59" s="6"/>
      <c r="O59" s="8" t="s">
        <v>443</v>
      </c>
    </row>
    <row r="60" spans="1:15" x14ac:dyDescent="0.2">
      <c r="A60" s="159" t="s">
        <v>191</v>
      </c>
      <c r="B60" s="1"/>
      <c r="C60" s="6"/>
      <c r="D60" s="6"/>
      <c r="E60" s="7">
        <v>0</v>
      </c>
      <c r="F60" s="6"/>
      <c r="G60" s="6"/>
      <c r="H60" s="7">
        <v>0</v>
      </c>
      <c r="I60" s="6">
        <v>0</v>
      </c>
      <c r="J60" s="40">
        <f>350000+250000</f>
        <v>600000</v>
      </c>
      <c r="K60" s="7">
        <v>1</v>
      </c>
      <c r="L60" s="6"/>
      <c r="M60" s="6"/>
      <c r="N60" s="6"/>
      <c r="O60" s="8"/>
    </row>
    <row r="61" spans="1:15" ht="40.5" x14ac:dyDescent="0.25">
      <c r="A61" s="136" t="s">
        <v>21</v>
      </c>
      <c r="B61" s="120" t="s">
        <v>20</v>
      </c>
      <c r="C61" s="123">
        <f>SUM(C62:C62)</f>
        <v>0</v>
      </c>
      <c r="D61" s="123">
        <f>SUM(D62:D62)</f>
        <v>0</v>
      </c>
      <c r="E61" s="124" t="s">
        <v>164</v>
      </c>
      <c r="F61" s="123">
        <f>SUM(F62:F62)</f>
        <v>0</v>
      </c>
      <c r="G61" s="123">
        <f>SUM(G62:G62)</f>
        <v>11838018</v>
      </c>
      <c r="H61" s="124">
        <v>1</v>
      </c>
      <c r="I61" s="123">
        <f>SUM(I62:I62)</f>
        <v>0</v>
      </c>
      <c r="J61" s="123">
        <f>SUM(J62:J62)</f>
        <v>0</v>
      </c>
      <c r="K61" s="124">
        <v>0</v>
      </c>
      <c r="L61" s="131">
        <f>D61+G61+J61</f>
        <v>11838018</v>
      </c>
      <c r="M61" s="123">
        <f>SUM(M62:M62)</f>
        <v>0</v>
      </c>
      <c r="N61" s="123">
        <f>SUM(N62:N62)</f>
        <v>0</v>
      </c>
      <c r="O61" s="8"/>
    </row>
    <row r="62" spans="1:15" ht="13.5" thickBot="1" x14ac:dyDescent="0.25">
      <c r="A62" s="159" t="s">
        <v>451</v>
      </c>
      <c r="B62" s="1"/>
      <c r="C62" s="6">
        <v>0</v>
      </c>
      <c r="D62" s="6"/>
      <c r="E62" s="7">
        <v>0</v>
      </c>
      <c r="F62" s="6"/>
      <c r="G62" s="6">
        <v>11838018</v>
      </c>
      <c r="H62" s="7">
        <v>1</v>
      </c>
      <c r="I62" s="6"/>
      <c r="J62" s="6"/>
      <c r="K62" s="7">
        <v>0</v>
      </c>
      <c r="L62" s="6"/>
      <c r="M62" s="6"/>
      <c r="N62" s="6"/>
      <c r="O62" s="8"/>
    </row>
    <row r="63" spans="1:15" ht="54" hidden="1" x14ac:dyDescent="0.25">
      <c r="A63" s="136" t="s">
        <v>23</v>
      </c>
      <c r="B63" s="120" t="s">
        <v>22</v>
      </c>
      <c r="C63" s="123">
        <f>SUM(C64:C64)</f>
        <v>0</v>
      </c>
      <c r="D63" s="123">
        <f>SUM(D64:D64)</f>
        <v>0</v>
      </c>
      <c r="E63" s="124">
        <v>0</v>
      </c>
      <c r="F63" s="123">
        <f>SUM(F64:F64)</f>
        <v>0</v>
      </c>
      <c r="G63" s="123">
        <f>SUM(G64:G64)</f>
        <v>0</v>
      </c>
      <c r="H63" s="124">
        <v>0</v>
      </c>
      <c r="I63" s="123">
        <f>SUM(I64:I64)</f>
        <v>0</v>
      </c>
      <c r="J63" s="123">
        <f>SUM(J64:J64)</f>
        <v>0</v>
      </c>
      <c r="K63" s="124">
        <v>0</v>
      </c>
      <c r="L63" s="131">
        <f>D63+G63+J63</f>
        <v>0</v>
      </c>
      <c r="M63" s="123">
        <f>SUM(M64:M64)</f>
        <v>0</v>
      </c>
      <c r="N63" s="123">
        <f>SUM(N64:N64)</f>
        <v>0</v>
      </c>
      <c r="O63" s="8"/>
    </row>
    <row r="64" spans="1:15" ht="13.5" hidden="1" thickBot="1" x14ac:dyDescent="0.25">
      <c r="A64" s="159"/>
      <c r="B64" s="1"/>
      <c r="C64" s="6"/>
      <c r="D64" s="6"/>
      <c r="E64" s="7">
        <v>0</v>
      </c>
      <c r="F64" s="6"/>
      <c r="G64" s="6"/>
      <c r="H64" s="7">
        <v>0</v>
      </c>
      <c r="I64" s="6"/>
      <c r="J64" s="6"/>
      <c r="K64" s="7">
        <v>0</v>
      </c>
      <c r="L64" s="6"/>
      <c r="M64" s="6"/>
      <c r="N64" s="6"/>
      <c r="O64" s="8"/>
    </row>
    <row r="65" spans="1:15" ht="26.25" thickBot="1" x14ac:dyDescent="0.25">
      <c r="A65" s="161" t="s">
        <v>25</v>
      </c>
      <c r="B65" s="14" t="s">
        <v>24</v>
      </c>
      <c r="C65" s="15">
        <f>C66+C83+C85</f>
        <v>0</v>
      </c>
      <c r="D65" s="15">
        <f>D66+D83+D85</f>
        <v>473380505</v>
      </c>
      <c r="E65" s="16">
        <v>1</v>
      </c>
      <c r="F65" s="15">
        <f>F66+F83+F85</f>
        <v>0</v>
      </c>
      <c r="G65" s="15">
        <f>G66+G83+G85</f>
        <v>0</v>
      </c>
      <c r="H65" s="16"/>
      <c r="I65" s="15">
        <f>I66+I83+I85</f>
        <v>0</v>
      </c>
      <c r="J65" s="15">
        <f>J66+J83+J85</f>
        <v>560000</v>
      </c>
      <c r="K65" s="181">
        <v>1</v>
      </c>
      <c r="L65" s="15">
        <f>D65+G65+J65</f>
        <v>473940505</v>
      </c>
      <c r="M65" s="15">
        <f>M66+M83+M85</f>
        <v>0</v>
      </c>
      <c r="N65" s="17">
        <f>N66+N83+N85</f>
        <v>0</v>
      </c>
      <c r="O65" s="18"/>
    </row>
    <row r="66" spans="1:15" ht="40.5" x14ac:dyDescent="0.25">
      <c r="A66" s="134" t="s">
        <v>27</v>
      </c>
      <c r="B66" s="130" t="s">
        <v>26</v>
      </c>
      <c r="C66" s="131">
        <f>SUM(C67:C82)</f>
        <v>0</v>
      </c>
      <c r="D66" s="131">
        <f>SUM(D67:D82)</f>
        <v>473380505</v>
      </c>
      <c r="E66" s="132">
        <v>1</v>
      </c>
      <c r="F66" s="131">
        <f>SUM(F67:F82)</f>
        <v>0</v>
      </c>
      <c r="G66" s="131">
        <f>SUM(G67:G82)</f>
        <v>0</v>
      </c>
      <c r="H66" s="132"/>
      <c r="I66" s="131">
        <f>SUM(I67:I82)</f>
        <v>0</v>
      </c>
      <c r="J66" s="131">
        <f>SUM(J67:J82)</f>
        <v>560000</v>
      </c>
      <c r="K66" s="132">
        <v>1</v>
      </c>
      <c r="L66" s="131">
        <f>D66+G66+J66</f>
        <v>473940505</v>
      </c>
      <c r="M66" s="131">
        <f>SUM(M67:M82)</f>
        <v>0</v>
      </c>
      <c r="N66" s="131">
        <f>SUM(N67:N82)</f>
        <v>0</v>
      </c>
      <c r="O66" s="8"/>
    </row>
    <row r="67" spans="1:15" ht="25.5" x14ac:dyDescent="0.2">
      <c r="A67" s="159" t="s">
        <v>148</v>
      </c>
      <c r="B67" s="1"/>
      <c r="C67" s="6">
        <v>0</v>
      </c>
      <c r="D67" s="40">
        <v>91540014</v>
      </c>
      <c r="E67" s="7">
        <v>1</v>
      </c>
      <c r="F67" s="6"/>
      <c r="G67" s="6"/>
      <c r="H67" s="7"/>
      <c r="I67" s="6"/>
      <c r="J67" s="6"/>
      <c r="K67" s="7"/>
      <c r="L67" s="6"/>
      <c r="M67" s="6"/>
      <c r="N67" s="6"/>
      <c r="O67" s="8"/>
    </row>
    <row r="68" spans="1:15" x14ac:dyDescent="0.2">
      <c r="A68" s="159" t="s">
        <v>149</v>
      </c>
      <c r="B68" s="1"/>
      <c r="C68" s="6">
        <v>0</v>
      </c>
      <c r="D68" s="40">
        <v>6680228</v>
      </c>
      <c r="E68" s="7">
        <v>1</v>
      </c>
      <c r="F68" s="6"/>
      <c r="G68" s="6"/>
      <c r="H68" s="7"/>
      <c r="I68" s="6"/>
      <c r="J68" s="6"/>
      <c r="K68" s="7"/>
      <c r="L68" s="6"/>
      <c r="M68" s="6"/>
      <c r="N68" s="6"/>
      <c r="O68" s="8"/>
    </row>
    <row r="69" spans="1:15" ht="15" customHeight="1" x14ac:dyDescent="0.2">
      <c r="A69" s="159" t="s">
        <v>421</v>
      </c>
      <c r="B69" s="1"/>
      <c r="C69" s="6">
        <v>0</v>
      </c>
      <c r="D69" s="40">
        <f>39432856+28356462</f>
        <v>67789318</v>
      </c>
      <c r="E69" s="7">
        <v>1</v>
      </c>
      <c r="F69" s="6"/>
      <c r="G69" s="6"/>
      <c r="H69" s="7"/>
      <c r="I69" s="6"/>
      <c r="J69" s="6"/>
      <c r="K69" s="7"/>
      <c r="L69" s="6"/>
      <c r="M69" s="6"/>
      <c r="N69" s="6"/>
      <c r="O69" s="8"/>
    </row>
    <row r="70" spans="1:15" ht="12.75" customHeight="1" x14ac:dyDescent="0.2">
      <c r="A70" s="159" t="s">
        <v>422</v>
      </c>
      <c r="B70" s="1"/>
      <c r="C70" s="6">
        <v>0</v>
      </c>
      <c r="D70" s="40">
        <v>71534303</v>
      </c>
      <c r="E70" s="7">
        <v>1</v>
      </c>
      <c r="F70" s="6"/>
      <c r="G70" s="6"/>
      <c r="H70" s="7"/>
      <c r="I70" s="6"/>
      <c r="J70" s="6"/>
      <c r="K70" s="7"/>
      <c r="L70" s="6"/>
      <c r="M70" s="6"/>
      <c r="N70" s="6"/>
      <c r="O70" s="8"/>
    </row>
    <row r="71" spans="1:15" x14ac:dyDescent="0.2">
      <c r="A71" s="159" t="s">
        <v>423</v>
      </c>
      <c r="B71" s="1"/>
      <c r="C71" s="6">
        <v>0</v>
      </c>
      <c r="D71" s="40">
        <v>37287230</v>
      </c>
      <c r="E71" s="7">
        <v>1</v>
      </c>
      <c r="F71" s="6"/>
      <c r="G71" s="6"/>
      <c r="H71" s="7"/>
      <c r="I71" s="6"/>
      <c r="J71" s="6"/>
      <c r="K71" s="7"/>
      <c r="L71" s="6"/>
      <c r="M71" s="6"/>
      <c r="N71" s="6"/>
      <c r="O71" s="8"/>
    </row>
    <row r="72" spans="1:15" x14ac:dyDescent="0.2">
      <c r="A72" s="159" t="s">
        <v>150</v>
      </c>
      <c r="B72" s="1"/>
      <c r="C72" s="6">
        <v>0</v>
      </c>
      <c r="D72" s="40">
        <v>18989779</v>
      </c>
      <c r="E72" s="7">
        <v>1</v>
      </c>
      <c r="F72" s="6"/>
      <c r="G72" s="6"/>
      <c r="H72" s="7"/>
      <c r="I72" s="6"/>
      <c r="J72" s="6"/>
      <c r="K72" s="7"/>
      <c r="L72" s="6"/>
      <c r="M72" s="6"/>
      <c r="N72" s="6"/>
      <c r="O72" s="8"/>
    </row>
    <row r="73" spans="1:15" x14ac:dyDescent="0.2">
      <c r="A73" s="159" t="s">
        <v>424</v>
      </c>
      <c r="B73" s="1"/>
      <c r="C73" s="6">
        <v>0</v>
      </c>
      <c r="D73" s="40">
        <f>30317+1536058+477447</f>
        <v>2043822</v>
      </c>
      <c r="E73" s="7">
        <v>1</v>
      </c>
      <c r="F73" s="6"/>
      <c r="G73" s="6"/>
      <c r="H73" s="7"/>
      <c r="I73" s="6"/>
      <c r="J73" s="6"/>
      <c r="K73" s="7"/>
      <c r="L73" s="6"/>
      <c r="M73" s="6"/>
      <c r="N73" s="6"/>
      <c r="O73" s="8"/>
    </row>
    <row r="74" spans="1:15" ht="13.7" customHeight="1" x14ac:dyDescent="0.2">
      <c r="A74" s="159" t="s">
        <v>444</v>
      </c>
      <c r="B74" s="1"/>
      <c r="C74" s="6">
        <v>0</v>
      </c>
      <c r="D74" s="40">
        <f>4000000+332257</f>
        <v>4332257</v>
      </c>
      <c r="E74" s="7">
        <v>1</v>
      </c>
      <c r="F74" s="6"/>
      <c r="G74" s="6"/>
      <c r="H74" s="7"/>
      <c r="I74" s="6"/>
      <c r="J74" s="6"/>
      <c r="K74" s="7"/>
      <c r="L74" s="6"/>
      <c r="M74" s="6"/>
      <c r="N74" s="6"/>
      <c r="O74" s="8"/>
    </row>
    <row r="75" spans="1:15" ht="25.5" x14ac:dyDescent="0.2">
      <c r="A75" s="159" t="s">
        <v>445</v>
      </c>
      <c r="B75" s="1"/>
      <c r="C75" s="6">
        <v>0</v>
      </c>
      <c r="D75" s="40">
        <f>5980622+16169832</f>
        <v>22150454</v>
      </c>
      <c r="E75" s="7">
        <v>1</v>
      </c>
      <c r="F75" s="6"/>
      <c r="G75" s="6"/>
      <c r="H75" s="7"/>
      <c r="I75" s="6"/>
      <c r="J75" s="6"/>
      <c r="K75" s="7"/>
      <c r="L75" s="6"/>
      <c r="M75" s="6"/>
      <c r="N75" s="6"/>
      <c r="O75" s="8"/>
    </row>
    <row r="76" spans="1:15" x14ac:dyDescent="0.2">
      <c r="A76" s="159" t="s">
        <v>151</v>
      </c>
      <c r="B76" s="1"/>
      <c r="C76" s="6">
        <v>0</v>
      </c>
      <c r="D76" s="40">
        <v>19776078</v>
      </c>
      <c r="E76" s="7">
        <v>1</v>
      </c>
      <c r="F76" s="6"/>
      <c r="G76" s="6"/>
      <c r="H76" s="7"/>
      <c r="I76" s="6"/>
      <c r="J76" s="6"/>
      <c r="K76" s="7"/>
      <c r="L76" s="6"/>
      <c r="M76" s="6"/>
      <c r="N76" s="6"/>
      <c r="O76" s="8"/>
    </row>
    <row r="77" spans="1:15" x14ac:dyDescent="0.2">
      <c r="A77" s="159" t="s">
        <v>152</v>
      </c>
      <c r="B77" s="1"/>
      <c r="C77" s="6">
        <v>0</v>
      </c>
      <c r="D77" s="40">
        <f>900920+18714431+50598277</f>
        <v>70213628</v>
      </c>
      <c r="E77" s="7">
        <v>1</v>
      </c>
      <c r="F77" s="6"/>
      <c r="G77" s="6"/>
      <c r="H77" s="7"/>
      <c r="I77" s="6"/>
      <c r="J77" s="6"/>
      <c r="K77" s="7"/>
      <c r="L77" s="6"/>
      <c r="M77" s="6"/>
      <c r="N77" s="6"/>
      <c r="O77" s="8"/>
    </row>
    <row r="78" spans="1:15" ht="25.5" x14ac:dyDescent="0.2">
      <c r="A78" s="159" t="s">
        <v>446</v>
      </c>
      <c r="B78" s="1"/>
      <c r="C78" s="6">
        <v>0</v>
      </c>
      <c r="D78" s="40">
        <v>10454218</v>
      </c>
      <c r="E78" s="7">
        <v>1</v>
      </c>
      <c r="F78" s="6"/>
      <c r="G78" s="6"/>
      <c r="H78" s="7"/>
      <c r="I78" s="6"/>
      <c r="J78" s="6"/>
      <c r="K78" s="7"/>
      <c r="L78" s="6"/>
      <c r="M78" s="6"/>
      <c r="N78" s="6"/>
      <c r="O78" s="8"/>
    </row>
    <row r="79" spans="1:15" ht="25.5" x14ac:dyDescent="0.2">
      <c r="A79" s="159" t="s">
        <v>153</v>
      </c>
      <c r="B79" s="1"/>
      <c r="C79" s="6">
        <v>0</v>
      </c>
      <c r="D79" s="40">
        <v>3878490</v>
      </c>
      <c r="E79" s="7">
        <v>1</v>
      </c>
      <c r="F79" s="6"/>
      <c r="G79" s="6"/>
      <c r="H79" s="7"/>
      <c r="I79" s="6"/>
      <c r="J79" s="6"/>
      <c r="K79" s="7"/>
      <c r="L79" s="6"/>
      <c r="M79" s="6"/>
      <c r="N79" s="6"/>
      <c r="O79" s="8"/>
    </row>
    <row r="80" spans="1:15" ht="25.5" x14ac:dyDescent="0.2">
      <c r="A80" s="159" t="s">
        <v>154</v>
      </c>
      <c r="B80" s="1"/>
      <c r="C80" s="6">
        <v>0</v>
      </c>
      <c r="D80" s="40">
        <v>9984</v>
      </c>
      <c r="E80" s="7">
        <v>1</v>
      </c>
      <c r="F80" s="6"/>
      <c r="G80" s="6"/>
      <c r="H80" s="7"/>
      <c r="I80" s="6"/>
      <c r="J80" s="6"/>
      <c r="K80" s="7"/>
      <c r="L80" s="6"/>
      <c r="M80" s="6"/>
      <c r="N80" s="6"/>
      <c r="O80" s="8"/>
    </row>
    <row r="81" spans="1:15" ht="24.75" customHeight="1" x14ac:dyDescent="0.2">
      <c r="A81" s="159" t="s">
        <v>452</v>
      </c>
      <c r="B81" s="1"/>
      <c r="C81" s="6">
        <v>0</v>
      </c>
      <c r="D81" s="40">
        <f>12447374+33654010+599318</f>
        <v>46700702</v>
      </c>
      <c r="E81" s="7">
        <v>1</v>
      </c>
      <c r="F81" s="6"/>
      <c r="G81" s="6"/>
      <c r="H81" s="7"/>
      <c r="I81" s="6"/>
      <c r="J81" s="6"/>
      <c r="K81" s="7"/>
      <c r="L81" s="6"/>
      <c r="M81" s="6"/>
      <c r="N81" s="6"/>
      <c r="O81" s="8"/>
    </row>
    <row r="82" spans="1:15" ht="13.5" thickBot="1" x14ac:dyDescent="0.25">
      <c r="A82" s="159" t="s">
        <v>190</v>
      </c>
      <c r="B82" s="1"/>
      <c r="C82" s="6"/>
      <c r="D82" s="6"/>
      <c r="E82" s="7">
        <v>0</v>
      </c>
      <c r="F82" s="6"/>
      <c r="G82" s="6"/>
      <c r="H82" s="7"/>
      <c r="I82" s="6">
        <v>0</v>
      </c>
      <c r="J82" s="40">
        <v>560000</v>
      </c>
      <c r="K82" s="7">
        <v>1</v>
      </c>
      <c r="L82" s="6"/>
      <c r="M82" s="6"/>
      <c r="N82" s="6"/>
      <c r="O82" s="8"/>
    </row>
    <row r="83" spans="1:15" ht="27" hidden="1" x14ac:dyDescent="0.25">
      <c r="A83" s="136" t="s">
        <v>29</v>
      </c>
      <c r="B83" s="120" t="s">
        <v>28</v>
      </c>
      <c r="C83" s="123">
        <f>SUM(C84:C84)</f>
        <v>0</v>
      </c>
      <c r="D83" s="123">
        <f>SUM(D84:D84)</f>
        <v>0</v>
      </c>
      <c r="E83" s="124">
        <v>0</v>
      </c>
      <c r="F83" s="123">
        <f>SUM(F84:F84)</f>
        <v>0</v>
      </c>
      <c r="G83" s="123">
        <f>SUM(G84:G84)</f>
        <v>0</v>
      </c>
      <c r="H83" s="124">
        <v>0</v>
      </c>
      <c r="I83" s="123">
        <f>SUM(I84:I84)</f>
        <v>0</v>
      </c>
      <c r="J83" s="123">
        <f>SUM(J84:J84)</f>
        <v>0</v>
      </c>
      <c r="K83" s="124">
        <v>0</v>
      </c>
      <c r="L83" s="131">
        <f>D83+G83+J83</f>
        <v>0</v>
      </c>
      <c r="M83" s="123">
        <f>SUM(M84:M84)</f>
        <v>0</v>
      </c>
      <c r="N83" s="123">
        <f>SUM(N84:N84)</f>
        <v>0</v>
      </c>
      <c r="O83" s="8"/>
    </row>
    <row r="84" spans="1:15" hidden="1" x14ac:dyDescent="0.2">
      <c r="A84" s="159"/>
      <c r="B84" s="1"/>
      <c r="C84" s="6"/>
      <c r="D84" s="6"/>
      <c r="E84" s="7">
        <v>0</v>
      </c>
      <c r="F84" s="6"/>
      <c r="G84" s="6"/>
      <c r="H84" s="7">
        <v>0</v>
      </c>
      <c r="I84" s="6"/>
      <c r="J84" s="6"/>
      <c r="K84" s="7">
        <v>0</v>
      </c>
      <c r="L84" s="6"/>
      <c r="M84" s="6"/>
      <c r="N84" s="6"/>
      <c r="O84" s="8"/>
    </row>
    <row r="85" spans="1:15" ht="27" hidden="1" x14ac:dyDescent="0.25">
      <c r="A85" s="136" t="s">
        <v>31</v>
      </c>
      <c r="B85" s="120" t="s">
        <v>30</v>
      </c>
      <c r="C85" s="123">
        <f>SUM(C86:C86)</f>
        <v>0</v>
      </c>
      <c r="D85" s="123">
        <f>SUM(D86:D86)</f>
        <v>0</v>
      </c>
      <c r="E85" s="124">
        <v>0</v>
      </c>
      <c r="F85" s="123">
        <f>SUM(F86:F86)</f>
        <v>0</v>
      </c>
      <c r="G85" s="123">
        <f>SUM(G86:G86)</f>
        <v>0</v>
      </c>
      <c r="H85" s="124">
        <v>0</v>
      </c>
      <c r="I85" s="123">
        <f>SUM(I86:I86)</f>
        <v>0</v>
      </c>
      <c r="J85" s="123">
        <f>SUM(J86:J86)</f>
        <v>0</v>
      </c>
      <c r="K85" s="124">
        <v>0</v>
      </c>
      <c r="L85" s="131">
        <f>D85+G85+J85</f>
        <v>0</v>
      </c>
      <c r="M85" s="123">
        <f>SUM(M86:M86)</f>
        <v>0</v>
      </c>
      <c r="N85" s="123">
        <f>SUM(N86:N86)</f>
        <v>0</v>
      </c>
      <c r="O85" s="8"/>
    </row>
    <row r="86" spans="1:15" ht="13.5" hidden="1" thickBot="1" x14ac:dyDescent="0.25">
      <c r="A86" s="159"/>
      <c r="B86" s="1"/>
      <c r="C86" s="6"/>
      <c r="D86" s="6"/>
      <c r="E86" s="7">
        <v>0</v>
      </c>
      <c r="F86" s="6"/>
      <c r="G86" s="6"/>
      <c r="H86" s="7">
        <v>0</v>
      </c>
      <c r="I86" s="6"/>
      <c r="J86" s="6"/>
      <c r="K86" s="7">
        <v>0</v>
      </c>
      <c r="L86" s="6"/>
      <c r="M86" s="6"/>
      <c r="N86" s="6"/>
      <c r="O86" s="8"/>
    </row>
    <row r="87" spans="1:15" ht="39" thickBot="1" x14ac:dyDescent="0.25">
      <c r="A87" s="23" t="s">
        <v>33</v>
      </c>
      <c r="B87" s="14" t="s">
        <v>32</v>
      </c>
      <c r="C87" s="15">
        <f>C88+C90+C92+C96</f>
        <v>0</v>
      </c>
      <c r="D87" s="15">
        <f>D88+D90+D92+D96</f>
        <v>0</v>
      </c>
      <c r="E87" s="16">
        <v>0</v>
      </c>
      <c r="F87" s="15">
        <f>F88+F90+F92+F96</f>
        <v>900000</v>
      </c>
      <c r="G87" s="15">
        <f>G88+G90+G92+G96</f>
        <v>144000</v>
      </c>
      <c r="H87" s="16">
        <v>0</v>
      </c>
      <c r="I87" s="15">
        <f>I88+I90+I92+I96</f>
        <v>0</v>
      </c>
      <c r="J87" s="15">
        <f>J88+J90+J92+J96</f>
        <v>2994630</v>
      </c>
      <c r="K87" s="181">
        <v>1</v>
      </c>
      <c r="L87" s="15">
        <f>D87+G87+J87</f>
        <v>3138630</v>
      </c>
      <c r="M87" s="15">
        <f>M88+M90+M92+M96</f>
        <v>0</v>
      </c>
      <c r="N87" s="17">
        <f>N88+N90+N92+N96</f>
        <v>0</v>
      </c>
      <c r="O87" s="18"/>
    </row>
    <row r="88" spans="1:15" ht="39" hidden="1" x14ac:dyDescent="0.25">
      <c r="A88" s="162" t="s">
        <v>35</v>
      </c>
      <c r="B88" s="127" t="s">
        <v>34</v>
      </c>
      <c r="C88" s="128">
        <f>C89</f>
        <v>0</v>
      </c>
      <c r="D88" s="128">
        <f>D89</f>
        <v>0</v>
      </c>
      <c r="E88" s="129">
        <v>0</v>
      </c>
      <c r="F88" s="128">
        <f>F89</f>
        <v>0</v>
      </c>
      <c r="G88" s="128">
        <f>G89</f>
        <v>0</v>
      </c>
      <c r="H88" s="129"/>
      <c r="I88" s="128">
        <f>I89</f>
        <v>0</v>
      </c>
      <c r="J88" s="128">
        <f>J89</f>
        <v>0</v>
      </c>
      <c r="K88" s="129">
        <v>0</v>
      </c>
      <c r="L88" s="131">
        <f>D88+G88+J88</f>
        <v>0</v>
      </c>
      <c r="M88" s="128">
        <f>M89</f>
        <v>0</v>
      </c>
      <c r="N88" s="128">
        <f>N89</f>
        <v>0</v>
      </c>
      <c r="O88" s="8"/>
    </row>
    <row r="89" spans="1:15" hidden="1" x14ac:dyDescent="0.2">
      <c r="A89" s="159"/>
      <c r="B89" s="1"/>
      <c r="C89" s="6"/>
      <c r="D89" s="6"/>
      <c r="E89" s="7">
        <v>0</v>
      </c>
      <c r="F89" s="6"/>
      <c r="G89" s="6"/>
      <c r="H89" s="7"/>
      <c r="I89" s="6"/>
      <c r="J89" s="6"/>
      <c r="K89" s="7">
        <v>0</v>
      </c>
      <c r="L89" s="6"/>
      <c r="M89" s="6"/>
      <c r="N89" s="6"/>
      <c r="O89" s="8"/>
    </row>
    <row r="90" spans="1:15" ht="54" hidden="1" x14ac:dyDescent="0.25">
      <c r="A90" s="163" t="s">
        <v>37</v>
      </c>
      <c r="B90" s="120" t="s">
        <v>36</v>
      </c>
      <c r="C90" s="123">
        <f>C91</f>
        <v>0</v>
      </c>
      <c r="D90" s="123">
        <f>D91</f>
        <v>0</v>
      </c>
      <c r="E90" s="124">
        <v>0</v>
      </c>
      <c r="F90" s="123">
        <f>F91</f>
        <v>0</v>
      </c>
      <c r="G90" s="123">
        <f>G91</f>
        <v>0</v>
      </c>
      <c r="H90" s="124"/>
      <c r="I90" s="123">
        <f>I91</f>
        <v>0</v>
      </c>
      <c r="J90" s="123">
        <f>J91</f>
        <v>0</v>
      </c>
      <c r="K90" s="124">
        <v>0</v>
      </c>
      <c r="L90" s="131">
        <f>D90+G90+J90</f>
        <v>0</v>
      </c>
      <c r="M90" s="123">
        <f>M91</f>
        <v>0</v>
      </c>
      <c r="N90" s="123">
        <f>N91</f>
        <v>0</v>
      </c>
      <c r="O90" s="8"/>
    </row>
    <row r="91" spans="1:15" hidden="1" x14ac:dyDescent="0.2">
      <c r="A91" s="159"/>
      <c r="B91" s="1"/>
      <c r="C91" s="6"/>
      <c r="D91" s="6"/>
      <c r="E91" s="7">
        <v>0</v>
      </c>
      <c r="F91" s="6"/>
      <c r="G91" s="6"/>
      <c r="H91" s="7"/>
      <c r="I91" s="6"/>
      <c r="J91" s="6"/>
      <c r="K91" s="7">
        <v>0</v>
      </c>
      <c r="L91" s="6"/>
      <c r="M91" s="6"/>
      <c r="N91" s="6"/>
      <c r="O91" s="8"/>
    </row>
    <row r="92" spans="1:15" ht="54" x14ac:dyDescent="0.25">
      <c r="A92" s="136" t="s">
        <v>39</v>
      </c>
      <c r="B92" s="120" t="s">
        <v>38</v>
      </c>
      <c r="C92" s="123">
        <f>SUM(C93:C93)</f>
        <v>0</v>
      </c>
      <c r="D92" s="123">
        <f>SUM(D93:D93)</f>
        <v>0</v>
      </c>
      <c r="E92" s="124">
        <v>0</v>
      </c>
      <c r="F92" s="123">
        <f>SUM(F93:F93)</f>
        <v>900000</v>
      </c>
      <c r="G92" s="123">
        <f>SUM(G93:G93)</f>
        <v>144000</v>
      </c>
      <c r="H92" s="124">
        <f>G92/F92</f>
        <v>0.16</v>
      </c>
      <c r="I92" s="123">
        <f>SUM(I93:I93)</f>
        <v>0</v>
      </c>
      <c r="J92" s="123">
        <f>SUM(J93:J93)</f>
        <v>0</v>
      </c>
      <c r="K92" s="124">
        <v>0</v>
      </c>
      <c r="L92" s="131">
        <f>D92+G92+J92</f>
        <v>144000</v>
      </c>
      <c r="M92" s="123">
        <f>SUM(M93:M93)</f>
        <v>0</v>
      </c>
      <c r="N92" s="123">
        <f>SUM(N93:N93)</f>
        <v>0</v>
      </c>
      <c r="O92" s="8"/>
    </row>
    <row r="93" spans="1:15" ht="25.5" x14ac:dyDescent="0.2">
      <c r="A93" s="159" t="s">
        <v>457</v>
      </c>
      <c r="B93" s="1"/>
      <c r="C93" s="6"/>
      <c r="D93" s="6"/>
      <c r="E93" s="7">
        <v>0</v>
      </c>
      <c r="F93" s="6">
        <v>900000</v>
      </c>
      <c r="G93" s="6">
        <v>144000</v>
      </c>
      <c r="H93" s="7">
        <f>G93/F93</f>
        <v>0.16</v>
      </c>
      <c r="I93" s="6"/>
      <c r="J93" s="6"/>
      <c r="K93" s="7">
        <v>0</v>
      </c>
      <c r="L93" s="6"/>
      <c r="M93" s="6"/>
      <c r="N93" s="6"/>
      <c r="O93" s="8" t="s">
        <v>458</v>
      </c>
    </row>
    <row r="94" spans="1:15" x14ac:dyDescent="0.2">
      <c r="A94" s="159" t="s">
        <v>470</v>
      </c>
      <c r="B94" s="1"/>
      <c r="C94" s="6"/>
      <c r="D94" s="6"/>
      <c r="E94" s="7"/>
      <c r="F94" s="6">
        <v>4000000</v>
      </c>
      <c r="G94" s="6">
        <v>-1200000</v>
      </c>
      <c r="H94" s="7">
        <f>G94/F94</f>
        <v>-0.3</v>
      </c>
      <c r="I94" s="6"/>
      <c r="J94" s="6"/>
      <c r="K94" s="7"/>
      <c r="L94" s="118"/>
      <c r="M94" s="6"/>
      <c r="N94" s="6"/>
      <c r="O94" s="8" t="s">
        <v>471</v>
      </c>
    </row>
    <row r="95" spans="1:15" ht="25.5" x14ac:dyDescent="0.2">
      <c r="A95" s="159" t="s">
        <v>472</v>
      </c>
      <c r="B95" s="1"/>
      <c r="C95" s="6"/>
      <c r="D95" s="6"/>
      <c r="E95" s="7"/>
      <c r="F95" s="6">
        <v>0</v>
      </c>
      <c r="G95" s="6">
        <v>1200000</v>
      </c>
      <c r="H95" s="7">
        <v>1</v>
      </c>
      <c r="I95" s="6"/>
      <c r="J95" s="6"/>
      <c r="K95" s="7"/>
      <c r="L95" s="118"/>
      <c r="M95" s="6"/>
      <c r="N95" s="6"/>
      <c r="O95" s="8" t="s">
        <v>473</v>
      </c>
    </row>
    <row r="96" spans="1:15" ht="40.5" x14ac:dyDescent="0.25">
      <c r="A96" s="136" t="s">
        <v>41</v>
      </c>
      <c r="B96" s="120" t="s">
        <v>40</v>
      </c>
      <c r="C96" s="123">
        <f>C97</f>
        <v>0</v>
      </c>
      <c r="D96" s="123">
        <f>D97</f>
        <v>0</v>
      </c>
      <c r="E96" s="124">
        <v>0</v>
      </c>
      <c r="F96" s="123">
        <f>F97</f>
        <v>0</v>
      </c>
      <c r="G96" s="123">
        <f>G97</f>
        <v>0</v>
      </c>
      <c r="H96" s="124">
        <v>0</v>
      </c>
      <c r="I96" s="123">
        <f>I97</f>
        <v>0</v>
      </c>
      <c r="J96" s="123">
        <f>J97</f>
        <v>2994630</v>
      </c>
      <c r="K96" s="124">
        <v>1</v>
      </c>
      <c r="L96" s="131">
        <f>D96+G96+J96</f>
        <v>2994630</v>
      </c>
      <c r="M96" s="123">
        <f>M97</f>
        <v>0</v>
      </c>
      <c r="N96" s="123">
        <f>N97</f>
        <v>0</v>
      </c>
      <c r="O96" s="8"/>
    </row>
    <row r="97" spans="1:15" ht="30.75" customHeight="1" thickBot="1" x14ac:dyDescent="0.25">
      <c r="A97" s="160" t="s">
        <v>185</v>
      </c>
      <c r="B97" s="19"/>
      <c r="C97" s="20"/>
      <c r="D97" s="20"/>
      <c r="E97" s="21">
        <v>0</v>
      </c>
      <c r="F97" s="20"/>
      <c r="G97" s="20"/>
      <c r="H97" s="21">
        <v>0</v>
      </c>
      <c r="I97" s="20">
        <v>0</v>
      </c>
      <c r="J97" s="154">
        <v>2994630</v>
      </c>
      <c r="K97" s="21">
        <v>1</v>
      </c>
      <c r="L97" s="20"/>
      <c r="M97" s="20"/>
      <c r="N97" s="20"/>
      <c r="O97" s="8"/>
    </row>
    <row r="98" spans="1:15" ht="26.25" thickBot="1" x14ac:dyDescent="0.25">
      <c r="A98" s="158" t="s">
        <v>43</v>
      </c>
      <c r="B98" s="22" t="s">
        <v>42</v>
      </c>
      <c r="C98" s="15">
        <f>C99+C101</f>
        <v>0</v>
      </c>
      <c r="D98" s="15">
        <f>D99+D101</f>
        <v>0</v>
      </c>
      <c r="E98" s="16">
        <v>0</v>
      </c>
      <c r="F98" s="15">
        <f>F99+F101</f>
        <v>0</v>
      </c>
      <c r="G98" s="15">
        <f>G99+G101</f>
        <v>0</v>
      </c>
      <c r="H98" s="16">
        <v>0</v>
      </c>
      <c r="I98" s="15">
        <f>I99+I101</f>
        <v>0</v>
      </c>
      <c r="J98" s="15">
        <f>J99+J101</f>
        <v>3430000</v>
      </c>
      <c r="K98" s="181">
        <v>1</v>
      </c>
      <c r="L98" s="15">
        <f>D98+G98+J98</f>
        <v>3430000</v>
      </c>
      <c r="M98" s="15">
        <f>M99+M101</f>
        <v>0</v>
      </c>
      <c r="N98" s="17">
        <f>N99+N101</f>
        <v>0</v>
      </c>
      <c r="O98" s="18"/>
    </row>
    <row r="99" spans="1:15" ht="40.5" x14ac:dyDescent="0.25">
      <c r="A99" s="134" t="s">
        <v>45</v>
      </c>
      <c r="B99" s="133" t="s">
        <v>44</v>
      </c>
      <c r="C99" s="131">
        <f>C100</f>
        <v>0</v>
      </c>
      <c r="D99" s="131">
        <f>D100</f>
        <v>0</v>
      </c>
      <c r="E99" s="132">
        <v>0</v>
      </c>
      <c r="F99" s="131">
        <f>F100</f>
        <v>0</v>
      </c>
      <c r="G99" s="131">
        <f>G100</f>
        <v>0</v>
      </c>
      <c r="H99" s="132">
        <v>0</v>
      </c>
      <c r="I99" s="131">
        <f>I100</f>
        <v>0</v>
      </c>
      <c r="J99" s="131">
        <f>J100</f>
        <v>830000</v>
      </c>
      <c r="K99" s="132">
        <v>1</v>
      </c>
      <c r="L99" s="131">
        <f>D99+G99+J99</f>
        <v>830000</v>
      </c>
      <c r="M99" s="131">
        <f>M100</f>
        <v>0</v>
      </c>
      <c r="N99" s="131">
        <f>N100</f>
        <v>0</v>
      </c>
      <c r="O99" s="8"/>
    </row>
    <row r="100" spans="1:15" ht="25.5" x14ac:dyDescent="0.2">
      <c r="A100" s="164" t="s">
        <v>177</v>
      </c>
      <c r="B100" s="2"/>
      <c r="C100" s="6"/>
      <c r="D100" s="6"/>
      <c r="E100" s="7">
        <v>0</v>
      </c>
      <c r="F100" s="6"/>
      <c r="G100" s="6"/>
      <c r="H100" s="7">
        <v>0</v>
      </c>
      <c r="I100" s="6">
        <v>0</v>
      </c>
      <c r="J100" s="40">
        <v>830000</v>
      </c>
      <c r="K100" s="7">
        <v>1</v>
      </c>
      <c r="L100" s="6"/>
      <c r="M100" s="6"/>
      <c r="N100" s="6"/>
      <c r="O100" s="8"/>
    </row>
    <row r="101" spans="1:15" ht="27" x14ac:dyDescent="0.25">
      <c r="A101" s="136" t="s">
        <v>47</v>
      </c>
      <c r="B101" s="135" t="s">
        <v>46</v>
      </c>
      <c r="C101" s="123">
        <f>C102</f>
        <v>0</v>
      </c>
      <c r="D101" s="123">
        <f>D102</f>
        <v>0</v>
      </c>
      <c r="E101" s="124">
        <v>0</v>
      </c>
      <c r="F101" s="123">
        <f>F102</f>
        <v>0</v>
      </c>
      <c r="G101" s="123">
        <f>G102</f>
        <v>0</v>
      </c>
      <c r="H101" s="124">
        <v>0</v>
      </c>
      <c r="I101" s="123">
        <f>I102</f>
        <v>0</v>
      </c>
      <c r="J101" s="123">
        <f>J102</f>
        <v>2600000</v>
      </c>
      <c r="K101" s="124">
        <v>1</v>
      </c>
      <c r="L101" s="131">
        <f>D101+G101+J101</f>
        <v>2600000</v>
      </c>
      <c r="M101" s="123">
        <f>M102</f>
        <v>0</v>
      </c>
      <c r="N101" s="123">
        <f>N102</f>
        <v>0</v>
      </c>
      <c r="O101" s="8"/>
    </row>
    <row r="102" spans="1:15" ht="26.25" thickBot="1" x14ac:dyDescent="0.25">
      <c r="A102" s="165" t="s">
        <v>178</v>
      </c>
      <c r="B102" s="24"/>
      <c r="C102" s="20"/>
      <c r="D102" s="20"/>
      <c r="E102" s="21">
        <v>0</v>
      </c>
      <c r="F102" s="20"/>
      <c r="G102" s="20"/>
      <c r="H102" s="21">
        <v>0</v>
      </c>
      <c r="I102" s="20">
        <v>0</v>
      </c>
      <c r="J102" s="154">
        <v>2600000</v>
      </c>
      <c r="K102" s="21">
        <v>1</v>
      </c>
      <c r="L102" s="20"/>
      <c r="M102" s="20"/>
      <c r="N102" s="20"/>
      <c r="O102" s="8"/>
    </row>
    <row r="103" spans="1:15" ht="39.75" thickBot="1" x14ac:dyDescent="0.3">
      <c r="A103" s="158" t="s">
        <v>49</v>
      </c>
      <c r="B103" s="14" t="s">
        <v>48</v>
      </c>
      <c r="C103" s="25">
        <f>C104+C110</f>
        <v>0</v>
      </c>
      <c r="D103" s="25">
        <f>D104+D110</f>
        <v>0</v>
      </c>
      <c r="E103" s="16">
        <v>0</v>
      </c>
      <c r="F103" s="25">
        <f>F104+F110</f>
        <v>0</v>
      </c>
      <c r="G103" s="25">
        <f>G104+G110</f>
        <v>0</v>
      </c>
      <c r="H103" s="16">
        <v>0</v>
      </c>
      <c r="I103" s="25">
        <f>I104+I110</f>
        <v>0</v>
      </c>
      <c r="J103" s="25">
        <f>J104+J110</f>
        <v>2670000</v>
      </c>
      <c r="K103" s="181">
        <v>1</v>
      </c>
      <c r="L103" s="15">
        <f>D103+G103+J103</f>
        <v>2670000</v>
      </c>
      <c r="M103" s="25">
        <f>M104+M110</f>
        <v>0</v>
      </c>
      <c r="N103" s="26">
        <f>N104+N110</f>
        <v>0</v>
      </c>
      <c r="O103" s="18"/>
    </row>
    <row r="104" spans="1:15" ht="67.5" x14ac:dyDescent="0.25">
      <c r="A104" s="134" t="s">
        <v>51</v>
      </c>
      <c r="B104" s="133" t="s">
        <v>50</v>
      </c>
      <c r="C104" s="131">
        <f>SUM(C105:C109)</f>
        <v>0</v>
      </c>
      <c r="D104" s="131">
        <f>SUM(D105:D109)</f>
        <v>0</v>
      </c>
      <c r="E104" s="132">
        <v>0</v>
      </c>
      <c r="F104" s="131">
        <f>SUM(F105:F109)</f>
        <v>0</v>
      </c>
      <c r="G104" s="131">
        <f>SUM(G105:G109)</f>
        <v>0</v>
      </c>
      <c r="H104" s="132">
        <v>0</v>
      </c>
      <c r="I104" s="131">
        <f>SUM(I105:I109)</f>
        <v>0</v>
      </c>
      <c r="J104" s="131">
        <f>SUM(J105:J109)</f>
        <v>2670000</v>
      </c>
      <c r="K104" s="132">
        <v>1</v>
      </c>
      <c r="L104" s="131">
        <f>D104+G104+J104</f>
        <v>2670000</v>
      </c>
      <c r="M104" s="131">
        <f>SUM(M105:M109)</f>
        <v>0</v>
      </c>
      <c r="N104" s="131">
        <f>SUM(N105:N109)</f>
        <v>0</v>
      </c>
      <c r="O104" s="8"/>
    </row>
    <row r="105" spans="1:15" ht="26.25" thickBot="1" x14ac:dyDescent="0.25">
      <c r="A105" s="159" t="s">
        <v>173</v>
      </c>
      <c r="B105" s="3"/>
      <c r="C105" s="6"/>
      <c r="D105" s="6"/>
      <c r="E105" s="7">
        <v>0</v>
      </c>
      <c r="F105" s="6"/>
      <c r="G105" s="6"/>
      <c r="H105" s="7">
        <v>0</v>
      </c>
      <c r="I105" s="6">
        <v>0</v>
      </c>
      <c r="J105" s="40">
        <f>120000+550000+2000000</f>
        <v>2670000</v>
      </c>
      <c r="K105" s="7">
        <v>1</v>
      </c>
      <c r="L105" s="6"/>
      <c r="M105" s="6"/>
      <c r="N105" s="6"/>
      <c r="O105" s="8"/>
    </row>
    <row r="106" spans="1:15" hidden="1" x14ac:dyDescent="0.2">
      <c r="A106" s="159"/>
      <c r="B106" s="3"/>
      <c r="C106" s="6"/>
      <c r="D106" s="6"/>
      <c r="E106" s="7">
        <v>0</v>
      </c>
      <c r="F106" s="6"/>
      <c r="G106" s="6"/>
      <c r="H106" s="7"/>
      <c r="I106" s="6"/>
      <c r="J106" s="6"/>
      <c r="K106" s="7">
        <v>0</v>
      </c>
      <c r="L106" s="6"/>
      <c r="M106" s="6"/>
      <c r="N106" s="6"/>
      <c r="O106" s="8"/>
    </row>
    <row r="107" spans="1:15" hidden="1" x14ac:dyDescent="0.2">
      <c r="A107" s="159"/>
      <c r="B107" s="3"/>
      <c r="C107" s="6"/>
      <c r="D107" s="6"/>
      <c r="E107" s="7">
        <v>0</v>
      </c>
      <c r="F107" s="6"/>
      <c r="G107" s="6"/>
      <c r="H107" s="7"/>
      <c r="I107" s="6"/>
      <c r="J107" s="6"/>
      <c r="K107" s="7">
        <v>0</v>
      </c>
      <c r="L107" s="6"/>
      <c r="M107" s="6"/>
      <c r="N107" s="6"/>
      <c r="O107" s="8"/>
    </row>
    <row r="108" spans="1:15" hidden="1" x14ac:dyDescent="0.2">
      <c r="A108" s="159"/>
      <c r="B108" s="3"/>
      <c r="C108" s="6"/>
      <c r="D108" s="6"/>
      <c r="E108" s="7">
        <v>0</v>
      </c>
      <c r="F108" s="6"/>
      <c r="G108" s="6"/>
      <c r="H108" s="7"/>
      <c r="I108" s="6"/>
      <c r="J108" s="6"/>
      <c r="K108" s="7">
        <v>0</v>
      </c>
      <c r="L108" s="6"/>
      <c r="M108" s="6"/>
      <c r="N108" s="6"/>
      <c r="O108" s="8"/>
    </row>
    <row r="109" spans="1:15" hidden="1" x14ac:dyDescent="0.2">
      <c r="A109" s="159"/>
      <c r="B109" s="1"/>
      <c r="C109" s="6"/>
      <c r="D109" s="6"/>
      <c r="E109" s="7">
        <v>0</v>
      </c>
      <c r="F109" s="6"/>
      <c r="G109" s="6"/>
      <c r="H109" s="7"/>
      <c r="I109" s="6"/>
      <c r="J109" s="6"/>
      <c r="K109" s="7">
        <v>0</v>
      </c>
      <c r="L109" s="6"/>
      <c r="M109" s="6"/>
      <c r="N109" s="6"/>
      <c r="O109" s="8"/>
    </row>
    <row r="110" spans="1:15" ht="54" hidden="1" x14ac:dyDescent="0.25">
      <c r="A110" s="136" t="s">
        <v>53</v>
      </c>
      <c r="B110" s="135" t="s">
        <v>52</v>
      </c>
      <c r="C110" s="123">
        <f>SUM(C111:C113)</f>
        <v>0</v>
      </c>
      <c r="D110" s="123">
        <f>SUM(D111:D113)</f>
        <v>0</v>
      </c>
      <c r="E110" s="124">
        <v>0</v>
      </c>
      <c r="F110" s="123">
        <f>SUM(F111:F113)</f>
        <v>0</v>
      </c>
      <c r="G110" s="123">
        <f>SUM(G111:G113)</f>
        <v>0</v>
      </c>
      <c r="H110" s="124"/>
      <c r="I110" s="123">
        <f>SUM(I111:I113)</f>
        <v>0</v>
      </c>
      <c r="J110" s="123">
        <f>SUM(J111:J113)</f>
        <v>0</v>
      </c>
      <c r="K110" s="124">
        <v>0</v>
      </c>
      <c r="L110" s="131">
        <f>D110+G110+J110</f>
        <v>0</v>
      </c>
      <c r="M110" s="123">
        <f>SUM(M111:M113)</f>
        <v>0</v>
      </c>
      <c r="N110" s="123">
        <f>SUM(N111:N113)</f>
        <v>0</v>
      </c>
      <c r="O110" s="8"/>
    </row>
    <row r="111" spans="1:15" hidden="1" x14ac:dyDescent="0.2">
      <c r="A111" s="159"/>
      <c r="B111" s="3"/>
      <c r="C111" s="6"/>
      <c r="D111" s="6"/>
      <c r="E111" s="7">
        <v>0</v>
      </c>
      <c r="F111" s="6"/>
      <c r="G111" s="6"/>
      <c r="H111" s="7"/>
      <c r="I111" s="6"/>
      <c r="J111" s="6"/>
      <c r="K111" s="7">
        <v>0</v>
      </c>
      <c r="L111" s="6"/>
      <c r="M111" s="6"/>
      <c r="N111" s="6"/>
      <c r="O111" s="8"/>
    </row>
    <row r="112" spans="1:15" hidden="1" x14ac:dyDescent="0.2">
      <c r="A112" s="159"/>
      <c r="B112" s="3"/>
      <c r="C112" s="6"/>
      <c r="D112" s="6"/>
      <c r="E112" s="7">
        <v>0</v>
      </c>
      <c r="F112" s="6"/>
      <c r="G112" s="6"/>
      <c r="H112" s="7"/>
      <c r="I112" s="6"/>
      <c r="J112" s="6"/>
      <c r="K112" s="7">
        <v>0</v>
      </c>
      <c r="L112" s="6"/>
      <c r="M112" s="6"/>
      <c r="N112" s="6"/>
      <c r="O112" s="8"/>
    </row>
    <row r="113" spans="1:15" ht="13.5" hidden="1" thickBot="1" x14ac:dyDescent="0.25">
      <c r="A113" s="160"/>
      <c r="B113" s="27"/>
      <c r="C113" s="20"/>
      <c r="D113" s="20"/>
      <c r="E113" s="21">
        <v>0</v>
      </c>
      <c r="F113" s="20"/>
      <c r="G113" s="20"/>
      <c r="H113" s="21"/>
      <c r="I113" s="20"/>
      <c r="J113" s="20"/>
      <c r="K113" s="21">
        <v>0</v>
      </c>
      <c r="L113" s="20"/>
      <c r="M113" s="20"/>
      <c r="N113" s="20"/>
      <c r="O113" s="8"/>
    </row>
    <row r="114" spans="1:15" ht="39" thickBot="1" x14ac:dyDescent="0.25">
      <c r="A114" s="158" t="s">
        <v>55</v>
      </c>
      <c r="B114" s="14" t="s">
        <v>54</v>
      </c>
      <c r="C114" s="15">
        <f>C115+C120</f>
        <v>0</v>
      </c>
      <c r="D114" s="15">
        <f>D115+D120</f>
        <v>0</v>
      </c>
      <c r="E114" s="16">
        <v>0</v>
      </c>
      <c r="F114" s="15">
        <f>F115+F120</f>
        <v>4203000</v>
      </c>
      <c r="G114" s="15">
        <f>G115+G120</f>
        <v>2164959</v>
      </c>
      <c r="H114" s="16">
        <f>G114/F114</f>
        <v>0.51509850107066379</v>
      </c>
      <c r="I114" s="15">
        <f>I115+I120</f>
        <v>0</v>
      </c>
      <c r="J114" s="15">
        <f>J115+J120</f>
        <v>0</v>
      </c>
      <c r="K114" s="181">
        <v>0</v>
      </c>
      <c r="L114" s="15">
        <f>D114+G114+J114</f>
        <v>2164959</v>
      </c>
      <c r="M114" s="15">
        <f>M115+M120</f>
        <v>0</v>
      </c>
      <c r="N114" s="17">
        <f>N115+N120</f>
        <v>0</v>
      </c>
      <c r="O114" s="18"/>
    </row>
    <row r="115" spans="1:15" ht="67.5" x14ac:dyDescent="0.25">
      <c r="A115" s="134" t="s">
        <v>57</v>
      </c>
      <c r="B115" s="130" t="s">
        <v>56</v>
      </c>
      <c r="C115" s="131">
        <f>SUM(C116:C119)</f>
        <v>0</v>
      </c>
      <c r="D115" s="131">
        <f>SUM(D116:D119)</f>
        <v>0</v>
      </c>
      <c r="E115" s="132">
        <v>0</v>
      </c>
      <c r="F115" s="131">
        <f>SUM(F116:F119)</f>
        <v>0</v>
      </c>
      <c r="G115" s="131">
        <f>SUM(G116:G119)</f>
        <v>2914436</v>
      </c>
      <c r="H115" s="132">
        <v>1</v>
      </c>
      <c r="I115" s="131">
        <f>SUM(I116:I119)</f>
        <v>0</v>
      </c>
      <c r="J115" s="131">
        <f>SUM(J116:J119)</f>
        <v>0</v>
      </c>
      <c r="K115" s="132">
        <v>0</v>
      </c>
      <c r="L115" s="131">
        <f>D115+G115+J115</f>
        <v>2914436</v>
      </c>
      <c r="M115" s="131">
        <f>SUM(M116:M119)</f>
        <v>0</v>
      </c>
      <c r="N115" s="131">
        <f>SUM(N116:N119)</f>
        <v>0</v>
      </c>
      <c r="O115" s="8"/>
    </row>
    <row r="116" spans="1:15" x14ac:dyDescent="0.2">
      <c r="A116" s="159" t="s">
        <v>413</v>
      </c>
      <c r="B116" s="4"/>
      <c r="C116" s="6"/>
      <c r="D116" s="6"/>
      <c r="E116" s="7">
        <v>0</v>
      </c>
      <c r="F116" s="6">
        <v>0</v>
      </c>
      <c r="G116" s="6">
        <f>2523836+390600</f>
        <v>2914436</v>
      </c>
      <c r="H116" s="7">
        <v>1</v>
      </c>
      <c r="I116" s="6"/>
      <c r="J116" s="6"/>
      <c r="K116" s="7">
        <v>0</v>
      </c>
      <c r="L116" s="6"/>
      <c r="M116" s="6"/>
      <c r="N116" s="6"/>
      <c r="O116" s="8"/>
    </row>
    <row r="117" spans="1:15" hidden="1" x14ac:dyDescent="0.2">
      <c r="A117" s="159"/>
      <c r="B117" s="4"/>
      <c r="C117" s="6"/>
      <c r="D117" s="6"/>
      <c r="E117" s="7">
        <v>0</v>
      </c>
      <c r="F117" s="6"/>
      <c r="G117" s="6"/>
      <c r="H117" s="7"/>
      <c r="I117" s="6"/>
      <c r="J117" s="6"/>
      <c r="K117" s="7">
        <v>0</v>
      </c>
      <c r="L117" s="6"/>
      <c r="M117" s="6"/>
      <c r="N117" s="6"/>
      <c r="O117" s="8"/>
    </row>
    <row r="118" spans="1:15" hidden="1" x14ac:dyDescent="0.2">
      <c r="A118" s="159"/>
      <c r="B118" s="4"/>
      <c r="C118" s="6"/>
      <c r="D118" s="6"/>
      <c r="E118" s="7">
        <v>0</v>
      </c>
      <c r="F118" s="6"/>
      <c r="G118" s="6"/>
      <c r="H118" s="7"/>
      <c r="I118" s="6"/>
      <c r="J118" s="6"/>
      <c r="K118" s="7">
        <v>0</v>
      </c>
      <c r="L118" s="6"/>
      <c r="M118" s="6"/>
      <c r="N118" s="6"/>
      <c r="O118" s="8"/>
    </row>
    <row r="119" spans="1:15" hidden="1" x14ac:dyDescent="0.2">
      <c r="A119" s="159"/>
      <c r="B119" s="4"/>
      <c r="C119" s="6"/>
      <c r="D119" s="6"/>
      <c r="E119" s="7">
        <v>0</v>
      </c>
      <c r="F119" s="6"/>
      <c r="G119" s="6"/>
      <c r="H119" s="7"/>
      <c r="I119" s="6"/>
      <c r="J119" s="6"/>
      <c r="K119" s="7">
        <v>0</v>
      </c>
      <c r="L119" s="6"/>
      <c r="M119" s="6"/>
      <c r="N119" s="6"/>
      <c r="O119" s="8"/>
    </row>
    <row r="120" spans="1:15" ht="40.5" x14ac:dyDescent="0.25">
      <c r="A120" s="136" t="s">
        <v>59</v>
      </c>
      <c r="B120" s="120" t="s">
        <v>58</v>
      </c>
      <c r="C120" s="123">
        <f>SUM(C121:C121)</f>
        <v>0</v>
      </c>
      <c r="D120" s="123">
        <f>SUM(D121:D121)</f>
        <v>0</v>
      </c>
      <c r="E120" s="124">
        <v>0</v>
      </c>
      <c r="F120" s="123">
        <f>SUM(F121:F121)</f>
        <v>4203000</v>
      </c>
      <c r="G120" s="123">
        <f>SUM(G121:G121)</f>
        <v>-749477</v>
      </c>
      <c r="H120" s="124">
        <f>G120/F120</f>
        <v>-0.17831953366642875</v>
      </c>
      <c r="I120" s="123">
        <f>SUM(I121:I121)</f>
        <v>0</v>
      </c>
      <c r="J120" s="123">
        <f>SUM(J121:J121)</f>
        <v>0</v>
      </c>
      <c r="K120" s="124">
        <v>0</v>
      </c>
      <c r="L120" s="131">
        <f>D120+G120+J120</f>
        <v>-749477</v>
      </c>
      <c r="M120" s="123">
        <f>SUM(M121:M121)</f>
        <v>0</v>
      </c>
      <c r="N120" s="123">
        <f>SUM(N121:N121)</f>
        <v>0</v>
      </c>
      <c r="O120" s="8"/>
    </row>
    <row r="121" spans="1:15" ht="26.25" thickBot="1" x14ac:dyDescent="0.25">
      <c r="A121" s="166" t="s">
        <v>461</v>
      </c>
      <c r="B121" s="4"/>
      <c r="C121" s="6"/>
      <c r="D121" s="6"/>
      <c r="E121" s="7"/>
      <c r="F121" s="6">
        <v>4203000</v>
      </c>
      <c r="G121" s="6">
        <v>-749477</v>
      </c>
      <c r="H121" s="7">
        <f>G121/F121</f>
        <v>-0.17831953366642875</v>
      </c>
      <c r="I121" s="6"/>
      <c r="J121" s="6"/>
      <c r="K121" s="7">
        <v>0</v>
      </c>
      <c r="L121" s="6"/>
      <c r="M121" s="6"/>
      <c r="N121" s="6"/>
      <c r="O121" s="8" t="s">
        <v>462</v>
      </c>
    </row>
    <row r="122" spans="1:15" ht="39" thickBot="1" x14ac:dyDescent="0.25">
      <c r="A122" s="158" t="s">
        <v>61</v>
      </c>
      <c r="B122" s="28" t="s">
        <v>60</v>
      </c>
      <c r="C122" s="15">
        <f>C123+C125+C127</f>
        <v>0</v>
      </c>
      <c r="D122" s="15">
        <f>D123+D125+D127</f>
        <v>0</v>
      </c>
      <c r="E122" s="16">
        <v>0</v>
      </c>
      <c r="F122" s="15">
        <f>F123+F125+F127</f>
        <v>0</v>
      </c>
      <c r="G122" s="15">
        <f>G123+G125+G127</f>
        <v>0</v>
      </c>
      <c r="H122" s="16">
        <v>0</v>
      </c>
      <c r="I122" s="15">
        <f>I123+I125+I127</f>
        <v>0</v>
      </c>
      <c r="J122" s="15">
        <f>J123+J125+J127</f>
        <v>142991</v>
      </c>
      <c r="K122" s="16">
        <v>1</v>
      </c>
      <c r="L122" s="156">
        <f>D122+G122+J122</f>
        <v>142991</v>
      </c>
      <c r="M122" s="15">
        <f>M123+M125+M127</f>
        <v>0</v>
      </c>
      <c r="N122" s="17">
        <f>N123+N125+N127</f>
        <v>0</v>
      </c>
      <c r="O122" s="18"/>
    </row>
    <row r="123" spans="1:15" ht="40.5" x14ac:dyDescent="0.25">
      <c r="A123" s="134" t="s">
        <v>384</v>
      </c>
      <c r="B123" s="133" t="s">
        <v>62</v>
      </c>
      <c r="C123" s="131">
        <f>C124</f>
        <v>0</v>
      </c>
      <c r="D123" s="131">
        <f>D124</f>
        <v>0</v>
      </c>
      <c r="E123" s="132">
        <v>0</v>
      </c>
      <c r="F123" s="131">
        <f>F124</f>
        <v>0</v>
      </c>
      <c r="G123" s="131">
        <f>G124</f>
        <v>0</v>
      </c>
      <c r="H123" s="132">
        <v>0</v>
      </c>
      <c r="I123" s="131">
        <f>I124</f>
        <v>0</v>
      </c>
      <c r="J123" s="131">
        <f>J124</f>
        <v>142991</v>
      </c>
      <c r="K123" s="132">
        <v>1</v>
      </c>
      <c r="L123" s="131">
        <f>D123+G123+J123</f>
        <v>142991</v>
      </c>
      <c r="M123" s="131">
        <f>M124</f>
        <v>0</v>
      </c>
      <c r="N123" s="131">
        <f>N124</f>
        <v>0</v>
      </c>
      <c r="O123" s="8"/>
    </row>
    <row r="124" spans="1:15" ht="26.25" thickBot="1" x14ac:dyDescent="0.25">
      <c r="A124" s="159" t="s">
        <v>184</v>
      </c>
      <c r="B124" s="3"/>
      <c r="C124" s="6"/>
      <c r="D124" s="6"/>
      <c r="E124" s="7">
        <v>0</v>
      </c>
      <c r="F124" s="6"/>
      <c r="G124" s="6"/>
      <c r="H124" s="7">
        <v>0</v>
      </c>
      <c r="I124" s="6">
        <v>0</v>
      </c>
      <c r="J124" s="40">
        <f>4438+54264+84289</f>
        <v>142991</v>
      </c>
      <c r="K124" s="7">
        <v>1</v>
      </c>
      <c r="L124" s="6"/>
      <c r="M124" s="6"/>
      <c r="N124" s="6"/>
      <c r="O124" s="8" t="s">
        <v>447</v>
      </c>
    </row>
    <row r="125" spans="1:15" ht="40.5" hidden="1" x14ac:dyDescent="0.25">
      <c r="A125" s="137" t="s">
        <v>64</v>
      </c>
      <c r="B125" s="135" t="s">
        <v>63</v>
      </c>
      <c r="C125" s="123">
        <f>SUM(C126:C126)</f>
        <v>0</v>
      </c>
      <c r="D125" s="123">
        <f>SUM(D126:D126)</f>
        <v>0</v>
      </c>
      <c r="E125" s="124">
        <v>0</v>
      </c>
      <c r="F125" s="123">
        <f>SUM(F126:F126)</f>
        <v>0</v>
      </c>
      <c r="G125" s="123">
        <f>SUM(G126:G126)</f>
        <v>0</v>
      </c>
      <c r="H125" s="124"/>
      <c r="I125" s="123">
        <f>SUM(I126:I126)</f>
        <v>0</v>
      </c>
      <c r="J125" s="123">
        <f>SUM(J126:J126)</f>
        <v>0</v>
      </c>
      <c r="K125" s="124">
        <v>0</v>
      </c>
      <c r="L125" s="131">
        <f>D125+G125+J125</f>
        <v>0</v>
      </c>
      <c r="M125" s="123">
        <f>SUM(M126:M126)</f>
        <v>0</v>
      </c>
      <c r="N125" s="123">
        <f>SUM(N126:N126)</f>
        <v>0</v>
      </c>
      <c r="O125" s="8"/>
    </row>
    <row r="126" spans="1:15" hidden="1" x14ac:dyDescent="0.2">
      <c r="A126" s="159"/>
      <c r="B126" s="3"/>
      <c r="C126" s="6"/>
      <c r="D126" s="6"/>
      <c r="E126" s="7">
        <v>0</v>
      </c>
      <c r="F126" s="6"/>
      <c r="G126" s="6"/>
      <c r="H126" s="7"/>
      <c r="I126" s="6"/>
      <c r="J126" s="6"/>
      <c r="K126" s="7">
        <v>0</v>
      </c>
      <c r="L126" s="6"/>
      <c r="M126" s="6"/>
      <c r="N126" s="6"/>
      <c r="O126" s="8"/>
    </row>
    <row r="127" spans="1:15" ht="40.5" hidden="1" x14ac:dyDescent="0.25">
      <c r="A127" s="136" t="s">
        <v>385</v>
      </c>
      <c r="B127" s="135" t="s">
        <v>65</v>
      </c>
      <c r="C127" s="123">
        <f>SUM(C128:C128)</f>
        <v>0</v>
      </c>
      <c r="D127" s="123">
        <f>SUM(D128:D128)</f>
        <v>0</v>
      </c>
      <c r="E127" s="124">
        <v>0</v>
      </c>
      <c r="F127" s="123">
        <f>SUM(F128:F128)</f>
        <v>0</v>
      </c>
      <c r="G127" s="123">
        <f>SUM(G128:G128)</f>
        <v>0</v>
      </c>
      <c r="H127" s="124"/>
      <c r="I127" s="123">
        <f>SUM(I128:I128)</f>
        <v>0</v>
      </c>
      <c r="J127" s="123">
        <f>SUM(J128:J128)</f>
        <v>0</v>
      </c>
      <c r="K127" s="124">
        <v>0</v>
      </c>
      <c r="L127" s="131">
        <f>D127+G127+J127</f>
        <v>0</v>
      </c>
      <c r="M127" s="123">
        <f>SUM(M128:M128)</f>
        <v>0</v>
      </c>
      <c r="N127" s="123">
        <f>SUM(N128:N128)</f>
        <v>0</v>
      </c>
      <c r="O127" s="8"/>
    </row>
    <row r="128" spans="1:15" ht="13.5" hidden="1" thickBot="1" x14ac:dyDescent="0.25">
      <c r="A128" s="159"/>
      <c r="B128" s="3"/>
      <c r="C128" s="6"/>
      <c r="D128" s="6"/>
      <c r="E128" s="7">
        <v>0</v>
      </c>
      <c r="F128" s="6"/>
      <c r="G128" s="6"/>
      <c r="H128" s="7"/>
      <c r="I128" s="6"/>
      <c r="J128" s="6"/>
      <c r="K128" s="7">
        <v>0</v>
      </c>
      <c r="L128" s="6"/>
      <c r="M128" s="6"/>
      <c r="N128" s="6"/>
      <c r="O128" s="8"/>
    </row>
    <row r="129" spans="1:15" ht="26.25" thickBot="1" x14ac:dyDescent="0.25">
      <c r="A129" s="158" t="s">
        <v>67</v>
      </c>
      <c r="B129" s="14" t="s">
        <v>66</v>
      </c>
      <c r="C129" s="15">
        <f>C130+C132</f>
        <v>0</v>
      </c>
      <c r="D129" s="15">
        <f>D130+D132</f>
        <v>296171</v>
      </c>
      <c r="E129" s="16">
        <v>0</v>
      </c>
      <c r="F129" s="15">
        <f>F130+F132</f>
        <v>0</v>
      </c>
      <c r="G129" s="15">
        <f>G130+G132</f>
        <v>0</v>
      </c>
      <c r="H129" s="16">
        <v>0</v>
      </c>
      <c r="I129" s="15">
        <f>I130+I132</f>
        <v>0</v>
      </c>
      <c r="J129" s="15">
        <f>J130+J132</f>
        <v>0</v>
      </c>
      <c r="K129" s="16">
        <v>0</v>
      </c>
      <c r="L129" s="156">
        <f>D129+G129+J129</f>
        <v>296171</v>
      </c>
      <c r="M129" s="15">
        <f>M130+M132</f>
        <v>0</v>
      </c>
      <c r="N129" s="17">
        <f>N130+N132</f>
        <v>0</v>
      </c>
      <c r="O129" s="18"/>
    </row>
    <row r="130" spans="1:15" ht="40.5" hidden="1" x14ac:dyDescent="0.25">
      <c r="A130" s="134" t="s">
        <v>386</v>
      </c>
      <c r="B130" s="130" t="s">
        <v>68</v>
      </c>
      <c r="C130" s="131">
        <f>C131</f>
        <v>0</v>
      </c>
      <c r="D130" s="131">
        <f>D131</f>
        <v>0</v>
      </c>
      <c r="E130" s="132">
        <v>0</v>
      </c>
      <c r="F130" s="131">
        <f>F131</f>
        <v>0</v>
      </c>
      <c r="G130" s="131">
        <f>G131</f>
        <v>0</v>
      </c>
      <c r="H130" s="132"/>
      <c r="I130" s="131">
        <f>I131</f>
        <v>0</v>
      </c>
      <c r="J130" s="131">
        <f>J131</f>
        <v>0</v>
      </c>
      <c r="K130" s="132">
        <v>0</v>
      </c>
      <c r="L130" s="131">
        <f>D130+G130+J130</f>
        <v>0</v>
      </c>
      <c r="M130" s="131">
        <f>M131</f>
        <v>0</v>
      </c>
      <c r="N130" s="131">
        <f>N131</f>
        <v>0</v>
      </c>
      <c r="O130" s="8"/>
    </row>
    <row r="131" spans="1:15" hidden="1" x14ac:dyDescent="0.2">
      <c r="A131" s="159"/>
      <c r="B131" s="1"/>
      <c r="C131" s="6"/>
      <c r="D131" s="6"/>
      <c r="E131" s="7">
        <v>0</v>
      </c>
      <c r="F131" s="6"/>
      <c r="G131" s="6"/>
      <c r="H131" s="7"/>
      <c r="I131" s="6"/>
      <c r="J131" s="6"/>
      <c r="K131" s="7">
        <v>0</v>
      </c>
      <c r="L131" s="6"/>
      <c r="M131" s="6"/>
      <c r="N131" s="6"/>
      <c r="O131" s="8"/>
    </row>
    <row r="132" spans="1:15" ht="26.25" x14ac:dyDescent="0.25">
      <c r="A132" s="167" t="s">
        <v>70</v>
      </c>
      <c r="B132" s="126" t="s">
        <v>69</v>
      </c>
      <c r="C132" s="121">
        <f>C133</f>
        <v>0</v>
      </c>
      <c r="D132" s="121">
        <f>D133</f>
        <v>296171</v>
      </c>
      <c r="E132" s="122">
        <v>1</v>
      </c>
      <c r="F132" s="121">
        <f>F133</f>
        <v>0</v>
      </c>
      <c r="G132" s="121">
        <f>G133</f>
        <v>0</v>
      </c>
      <c r="H132" s="122">
        <v>0</v>
      </c>
      <c r="I132" s="121">
        <f>I133</f>
        <v>0</v>
      </c>
      <c r="J132" s="121">
        <f>J133</f>
        <v>0</v>
      </c>
      <c r="K132" s="122">
        <v>0</v>
      </c>
      <c r="L132" s="131">
        <f>D132+G132+J132</f>
        <v>296171</v>
      </c>
      <c r="M132" s="121">
        <f>M133</f>
        <v>0</v>
      </c>
      <c r="N132" s="121">
        <f>N133</f>
        <v>0</v>
      </c>
      <c r="O132" s="8"/>
    </row>
    <row r="133" spans="1:15" ht="26.25" thickBot="1" x14ac:dyDescent="0.25">
      <c r="A133" s="160" t="s">
        <v>147</v>
      </c>
      <c r="B133" s="19" t="s">
        <v>71</v>
      </c>
      <c r="C133" s="20">
        <v>0</v>
      </c>
      <c r="D133" s="154">
        <v>296171</v>
      </c>
      <c r="E133" s="21">
        <v>1</v>
      </c>
      <c r="F133" s="20"/>
      <c r="G133" s="20"/>
      <c r="H133" s="21">
        <v>0</v>
      </c>
      <c r="I133" s="20"/>
      <c r="J133" s="20"/>
      <c r="K133" s="21">
        <v>0</v>
      </c>
      <c r="L133" s="20"/>
      <c r="M133" s="20"/>
      <c r="N133" s="20"/>
      <c r="O133" s="8"/>
    </row>
    <row r="134" spans="1:15" ht="26.25" thickBot="1" x14ac:dyDescent="0.25">
      <c r="A134" s="168" t="s">
        <v>73</v>
      </c>
      <c r="B134" s="14" t="s">
        <v>72</v>
      </c>
      <c r="C134" s="15">
        <f>C135+C139+C141+C143</f>
        <v>0</v>
      </c>
      <c r="D134" s="15">
        <f>D135+D139+D141+D143</f>
        <v>0</v>
      </c>
      <c r="E134" s="16">
        <v>0</v>
      </c>
      <c r="F134" s="15">
        <f>F135+F139+F141+F143</f>
        <v>0</v>
      </c>
      <c r="G134" s="15">
        <f>G135+G139+G141+G143</f>
        <v>0</v>
      </c>
      <c r="H134" s="16">
        <v>0</v>
      </c>
      <c r="I134" s="15">
        <f>I135+I139+I141+I143</f>
        <v>0</v>
      </c>
      <c r="J134" s="15">
        <f>J135+J139+J141+J143</f>
        <v>66602954</v>
      </c>
      <c r="K134" s="16">
        <v>1</v>
      </c>
      <c r="L134" s="156">
        <f>D134+G134+J134</f>
        <v>66602954</v>
      </c>
      <c r="M134" s="15">
        <f>M135+M139+M141+M143</f>
        <v>0</v>
      </c>
      <c r="N134" s="17">
        <f>N135+N139+N141+N143</f>
        <v>0</v>
      </c>
      <c r="O134" s="18"/>
    </row>
    <row r="135" spans="1:15" ht="27" x14ac:dyDescent="0.25">
      <c r="A135" s="138" t="s">
        <v>75</v>
      </c>
      <c r="B135" s="130" t="s">
        <v>74</v>
      </c>
      <c r="C135" s="131">
        <f>SUM(C136:C138)</f>
        <v>0</v>
      </c>
      <c r="D135" s="131">
        <f>SUM(D136:D138)</f>
        <v>0</v>
      </c>
      <c r="E135" s="132">
        <v>0</v>
      </c>
      <c r="F135" s="131">
        <f>SUM(F136:F138)</f>
        <v>0</v>
      </c>
      <c r="G135" s="131">
        <f>SUM(G136:G138)</f>
        <v>0</v>
      </c>
      <c r="H135" s="132">
        <v>0</v>
      </c>
      <c r="I135" s="131">
        <f>SUM(I136:I138)</f>
        <v>0</v>
      </c>
      <c r="J135" s="131">
        <f>SUM(J136:J138)</f>
        <v>48145881</v>
      </c>
      <c r="K135" s="132">
        <v>1</v>
      </c>
      <c r="L135" s="131">
        <f>D135+G135+J135</f>
        <v>48145881</v>
      </c>
      <c r="M135" s="131">
        <f>SUM(M136:M138)</f>
        <v>0</v>
      </c>
      <c r="N135" s="131">
        <f>SUM(N136:N138)</f>
        <v>0</v>
      </c>
      <c r="O135" s="8"/>
    </row>
    <row r="136" spans="1:15" ht="25.5" x14ac:dyDescent="0.2">
      <c r="A136" s="159" t="s">
        <v>186</v>
      </c>
      <c r="B136" s="1"/>
      <c r="C136" s="6"/>
      <c r="D136" s="6"/>
      <c r="E136" s="7">
        <v>0</v>
      </c>
      <c r="F136" s="6"/>
      <c r="G136" s="6"/>
      <c r="H136" s="7">
        <v>0</v>
      </c>
      <c r="I136" s="6">
        <v>0</v>
      </c>
      <c r="J136" s="40">
        <v>20358183</v>
      </c>
      <c r="K136" s="7">
        <v>1</v>
      </c>
      <c r="L136" s="6"/>
      <c r="M136" s="6"/>
      <c r="N136" s="6"/>
      <c r="O136" s="8"/>
    </row>
    <row r="137" spans="1:15" ht="25.5" x14ac:dyDescent="0.2">
      <c r="A137" s="159" t="s">
        <v>187</v>
      </c>
      <c r="B137" s="1"/>
      <c r="C137" s="6"/>
      <c r="D137" s="6"/>
      <c r="E137" s="7">
        <v>0</v>
      </c>
      <c r="F137" s="6"/>
      <c r="G137" s="6"/>
      <c r="H137" s="7">
        <v>0</v>
      </c>
      <c r="I137" s="6">
        <v>0</v>
      </c>
      <c r="J137" s="40">
        <v>4126000</v>
      </c>
      <c r="K137" s="7">
        <v>1</v>
      </c>
      <c r="L137" s="6"/>
      <c r="M137" s="6"/>
      <c r="N137" s="6"/>
      <c r="O137" s="8"/>
    </row>
    <row r="138" spans="1:15" ht="25.5" x14ac:dyDescent="0.2">
      <c r="A138" s="159" t="s">
        <v>453</v>
      </c>
      <c r="B138" s="1"/>
      <c r="C138" s="6"/>
      <c r="D138" s="6"/>
      <c r="E138" s="7">
        <v>0</v>
      </c>
      <c r="F138" s="6"/>
      <c r="G138" s="6"/>
      <c r="H138" s="7">
        <v>0</v>
      </c>
      <c r="I138" s="6">
        <v>0</v>
      </c>
      <c r="J138" s="40">
        <v>23661698</v>
      </c>
      <c r="K138" s="7">
        <v>1</v>
      </c>
      <c r="L138" s="6"/>
      <c r="M138" s="6"/>
      <c r="N138" s="6"/>
      <c r="O138" s="8"/>
    </row>
    <row r="139" spans="1:15" ht="40.5" x14ac:dyDescent="0.25">
      <c r="A139" s="136" t="s">
        <v>77</v>
      </c>
      <c r="B139" s="120" t="s">
        <v>76</v>
      </c>
      <c r="C139" s="123">
        <f>C140</f>
        <v>0</v>
      </c>
      <c r="D139" s="123">
        <f>D140</f>
        <v>0</v>
      </c>
      <c r="E139" s="124">
        <v>0</v>
      </c>
      <c r="F139" s="123">
        <f>F140</f>
        <v>0</v>
      </c>
      <c r="G139" s="123">
        <f>G140</f>
        <v>0</v>
      </c>
      <c r="H139" s="124">
        <v>0</v>
      </c>
      <c r="I139" s="123">
        <f>I140</f>
        <v>0</v>
      </c>
      <c r="J139" s="123">
        <f>J140</f>
        <v>650995</v>
      </c>
      <c r="K139" s="124">
        <v>1</v>
      </c>
      <c r="L139" s="131">
        <f>D139+G139+J139</f>
        <v>650995</v>
      </c>
      <c r="M139" s="123">
        <f>M140</f>
        <v>0</v>
      </c>
      <c r="N139" s="123">
        <f>N140</f>
        <v>0</v>
      </c>
      <c r="O139" s="8"/>
    </row>
    <row r="140" spans="1:15" ht="25.5" x14ac:dyDescent="0.2">
      <c r="A140" s="159" t="s">
        <v>78</v>
      </c>
      <c r="B140" s="1"/>
      <c r="C140" s="6"/>
      <c r="D140" s="6"/>
      <c r="E140" s="7">
        <v>0</v>
      </c>
      <c r="F140" s="6"/>
      <c r="G140" s="6"/>
      <c r="H140" s="7">
        <v>0</v>
      </c>
      <c r="I140" s="6">
        <v>0</v>
      </c>
      <c r="J140" s="40">
        <f>500000+150995</f>
        <v>650995</v>
      </c>
      <c r="K140" s="7">
        <v>1</v>
      </c>
      <c r="L140" s="6"/>
      <c r="M140" s="6"/>
      <c r="N140" s="6"/>
      <c r="O140" s="8"/>
    </row>
    <row r="141" spans="1:15" ht="40.5" x14ac:dyDescent="0.25">
      <c r="A141" s="136" t="s">
        <v>80</v>
      </c>
      <c r="B141" s="120" t="s">
        <v>79</v>
      </c>
      <c r="C141" s="123">
        <f>SUM(C142:C142)</f>
        <v>0</v>
      </c>
      <c r="D141" s="123">
        <f>SUM(D142:D142)</f>
        <v>0</v>
      </c>
      <c r="E141" s="124">
        <v>0</v>
      </c>
      <c r="F141" s="123">
        <f>SUM(F142:F142)</f>
        <v>0</v>
      </c>
      <c r="G141" s="123">
        <f>SUM(G142:G142)</f>
        <v>0</v>
      </c>
      <c r="H141" s="124">
        <v>0</v>
      </c>
      <c r="I141" s="123">
        <f>SUM(I142:I142)</f>
        <v>0</v>
      </c>
      <c r="J141" s="123">
        <f>SUM(J142:J142)</f>
        <v>3000000</v>
      </c>
      <c r="K141" s="124">
        <v>1</v>
      </c>
      <c r="L141" s="131">
        <f>D141+G141+J141</f>
        <v>3000000</v>
      </c>
      <c r="M141" s="123">
        <f>SUM(M142:M142)</f>
        <v>0</v>
      </c>
      <c r="N141" s="123">
        <f>SUM(N142:N142)</f>
        <v>0</v>
      </c>
      <c r="O141" s="8"/>
    </row>
    <row r="142" spans="1:15" ht="25.5" customHeight="1" x14ac:dyDescent="0.2">
      <c r="A142" s="159" t="s">
        <v>188</v>
      </c>
      <c r="B142" s="1"/>
      <c r="C142" s="6"/>
      <c r="D142" s="6"/>
      <c r="E142" s="7">
        <v>0</v>
      </c>
      <c r="F142" s="6"/>
      <c r="G142" s="6"/>
      <c r="H142" s="7">
        <v>0</v>
      </c>
      <c r="I142" s="6">
        <v>0</v>
      </c>
      <c r="J142" s="40">
        <v>3000000</v>
      </c>
      <c r="K142" s="7">
        <v>1</v>
      </c>
      <c r="L142" s="6"/>
      <c r="M142" s="6"/>
      <c r="N142" s="6"/>
      <c r="O142" s="8"/>
    </row>
    <row r="143" spans="1:15" ht="67.5" x14ac:dyDescent="0.25">
      <c r="A143" s="136" t="s">
        <v>82</v>
      </c>
      <c r="B143" s="120" t="s">
        <v>81</v>
      </c>
      <c r="C143" s="123">
        <f>C144</f>
        <v>0</v>
      </c>
      <c r="D143" s="123">
        <f>D144</f>
        <v>0</v>
      </c>
      <c r="E143" s="124">
        <v>0</v>
      </c>
      <c r="F143" s="123">
        <f>F144</f>
        <v>0</v>
      </c>
      <c r="G143" s="123">
        <f>G144</f>
        <v>0</v>
      </c>
      <c r="H143" s="124">
        <v>0</v>
      </c>
      <c r="I143" s="123">
        <f>I144</f>
        <v>0</v>
      </c>
      <c r="J143" s="123">
        <f>J144</f>
        <v>14806078</v>
      </c>
      <c r="K143" s="124">
        <v>1</v>
      </c>
      <c r="L143" s="131">
        <f>D143+G143+J143</f>
        <v>14806078</v>
      </c>
      <c r="M143" s="123">
        <f>M144</f>
        <v>0</v>
      </c>
      <c r="N143" s="123">
        <f>N144</f>
        <v>0</v>
      </c>
      <c r="O143" s="8"/>
    </row>
    <row r="144" spans="1:15" ht="13.5" thickBot="1" x14ac:dyDescent="0.25">
      <c r="A144" s="160" t="s">
        <v>189</v>
      </c>
      <c r="B144" s="19"/>
      <c r="C144" s="20"/>
      <c r="D144" s="20"/>
      <c r="E144" s="21">
        <v>0</v>
      </c>
      <c r="F144" s="20"/>
      <c r="G144" s="20"/>
      <c r="H144" s="21">
        <v>0</v>
      </c>
      <c r="I144" s="20">
        <v>0</v>
      </c>
      <c r="J144" s="154">
        <f>14362078+444000</f>
        <v>14806078</v>
      </c>
      <c r="K144" s="21">
        <v>1</v>
      </c>
      <c r="L144" s="20"/>
      <c r="M144" s="20"/>
      <c r="N144" s="20"/>
      <c r="O144" s="8"/>
    </row>
    <row r="145" spans="1:15" ht="39" thickBot="1" x14ac:dyDescent="0.25">
      <c r="A145" s="168" t="s">
        <v>84</v>
      </c>
      <c r="B145" s="14" t="s">
        <v>83</v>
      </c>
      <c r="C145" s="15">
        <f>C146+C150</f>
        <v>0</v>
      </c>
      <c r="D145" s="15">
        <f>D146+D150</f>
        <v>10771487</v>
      </c>
      <c r="E145" s="16">
        <v>1</v>
      </c>
      <c r="F145" s="15">
        <f>F146+F150</f>
        <v>15410000</v>
      </c>
      <c r="G145" s="15">
        <f>G146+G150</f>
        <v>3709176</v>
      </c>
      <c r="H145" s="16">
        <v>0</v>
      </c>
      <c r="I145" s="15">
        <f>I146+I150</f>
        <v>0</v>
      </c>
      <c r="J145" s="15">
        <f>J146+J150</f>
        <v>248126870</v>
      </c>
      <c r="K145" s="16">
        <v>1</v>
      </c>
      <c r="L145" s="15">
        <f>D145+G145+J145</f>
        <v>262607533</v>
      </c>
      <c r="M145" s="15">
        <f>M146+M150</f>
        <v>0</v>
      </c>
      <c r="N145" s="17">
        <f>N146+N150</f>
        <v>0</v>
      </c>
      <c r="O145" s="18"/>
    </row>
    <row r="146" spans="1:15" ht="40.5" x14ac:dyDescent="0.25">
      <c r="A146" s="134" t="s">
        <v>86</v>
      </c>
      <c r="B146" s="130" t="s">
        <v>85</v>
      </c>
      <c r="C146" s="131">
        <f>SUM(C147:C149)</f>
        <v>0</v>
      </c>
      <c r="D146" s="131">
        <f>SUM(D147:D149)</f>
        <v>0</v>
      </c>
      <c r="E146" s="132">
        <v>0</v>
      </c>
      <c r="F146" s="131">
        <f>SUM(F147:F149)</f>
        <v>0</v>
      </c>
      <c r="G146" s="131">
        <f>SUM(G147:G149)</f>
        <v>0</v>
      </c>
      <c r="H146" s="132">
        <v>0</v>
      </c>
      <c r="I146" s="131">
        <f>SUM(I147:I149)</f>
        <v>0</v>
      </c>
      <c r="J146" s="131">
        <f>SUM(J147:J149)</f>
        <v>129799494</v>
      </c>
      <c r="K146" s="132">
        <v>1</v>
      </c>
      <c r="L146" s="131">
        <f>D146+G146+J146</f>
        <v>129799494</v>
      </c>
      <c r="M146" s="131">
        <f>SUM(M147:M149)</f>
        <v>0</v>
      </c>
      <c r="N146" s="131">
        <f>SUM(N147:N149)</f>
        <v>0</v>
      </c>
      <c r="O146" s="8"/>
    </row>
    <row r="147" spans="1:15" x14ac:dyDescent="0.2">
      <c r="A147" s="159" t="s">
        <v>87</v>
      </c>
      <c r="B147" s="1"/>
      <c r="C147" s="6"/>
      <c r="D147" s="6"/>
      <c r="E147" s="7">
        <v>0</v>
      </c>
      <c r="F147" s="6"/>
      <c r="G147" s="6"/>
      <c r="H147" s="7">
        <v>0</v>
      </c>
      <c r="I147" s="6">
        <v>0</v>
      </c>
      <c r="J147" s="40">
        <v>450000</v>
      </c>
      <c r="K147" s="7">
        <v>1</v>
      </c>
      <c r="L147" s="6"/>
      <c r="M147" s="6"/>
      <c r="N147" s="6"/>
      <c r="O147" s="8"/>
    </row>
    <row r="148" spans="1:15" x14ac:dyDescent="0.2">
      <c r="A148" s="159" t="s">
        <v>88</v>
      </c>
      <c r="B148" s="1"/>
      <c r="C148" s="6"/>
      <c r="D148" s="6"/>
      <c r="E148" s="7">
        <v>0</v>
      </c>
      <c r="F148" s="6"/>
      <c r="G148" s="6"/>
      <c r="H148" s="7">
        <v>0</v>
      </c>
      <c r="I148" s="6">
        <v>0</v>
      </c>
      <c r="J148" s="40">
        <v>63000</v>
      </c>
      <c r="K148" s="7">
        <v>1</v>
      </c>
      <c r="L148" s="6"/>
      <c r="M148" s="6"/>
      <c r="N148" s="6"/>
      <c r="O148" s="8"/>
    </row>
    <row r="149" spans="1:15" ht="25.5" x14ac:dyDescent="0.2">
      <c r="A149" s="159" t="s">
        <v>89</v>
      </c>
      <c r="B149" s="1"/>
      <c r="C149" s="6"/>
      <c r="D149" s="6"/>
      <c r="E149" s="7">
        <v>0</v>
      </c>
      <c r="F149" s="6"/>
      <c r="G149" s="6"/>
      <c r="H149" s="7">
        <v>0</v>
      </c>
      <c r="I149" s="6">
        <v>0</v>
      </c>
      <c r="J149" s="40">
        <f>106250000+23036494</f>
        <v>129286494</v>
      </c>
      <c r="K149" s="7">
        <v>1</v>
      </c>
      <c r="L149" s="6"/>
      <c r="M149" s="6"/>
      <c r="N149" s="6"/>
      <c r="O149" s="8"/>
    </row>
    <row r="150" spans="1:15" ht="40.5" x14ac:dyDescent="0.25">
      <c r="A150" s="136" t="s">
        <v>91</v>
      </c>
      <c r="B150" s="120" t="s">
        <v>90</v>
      </c>
      <c r="C150" s="123">
        <f>SUM(C151:C157)</f>
        <v>0</v>
      </c>
      <c r="D150" s="123">
        <f>SUM(D151:D157)</f>
        <v>10771487</v>
      </c>
      <c r="E150" s="124">
        <v>1</v>
      </c>
      <c r="F150" s="123">
        <f>SUM(F151:F157)</f>
        <v>15410000</v>
      </c>
      <c r="G150" s="123">
        <f>SUM(G151:G157)</f>
        <v>3709176</v>
      </c>
      <c r="H150" s="124">
        <f>G150/F150</f>
        <v>0.24069928617780662</v>
      </c>
      <c r="I150" s="123">
        <f>SUM(I151:I157)</f>
        <v>0</v>
      </c>
      <c r="J150" s="123">
        <f>SUM(J151:J157)</f>
        <v>118327376</v>
      </c>
      <c r="K150" s="124">
        <v>1</v>
      </c>
      <c r="L150" s="131">
        <f>D150+G150+J150</f>
        <v>132808039</v>
      </c>
      <c r="M150" s="123">
        <f>SUM(M151:M157)</f>
        <v>0</v>
      </c>
      <c r="N150" s="123">
        <f>SUM(N151:N157)</f>
        <v>0</v>
      </c>
      <c r="O150" s="8"/>
    </row>
    <row r="151" spans="1:15" x14ac:dyDescent="0.2">
      <c r="A151" s="159" t="s">
        <v>180</v>
      </c>
      <c r="B151" s="1"/>
      <c r="C151" s="6">
        <v>0</v>
      </c>
      <c r="D151" s="40">
        <v>10771487</v>
      </c>
      <c r="E151" s="7">
        <v>1</v>
      </c>
      <c r="F151" s="6"/>
      <c r="G151" s="6"/>
      <c r="H151" s="7">
        <v>0</v>
      </c>
      <c r="I151" s="6">
        <v>0</v>
      </c>
      <c r="J151" s="40">
        <f>731700+13901864</f>
        <v>14633564</v>
      </c>
      <c r="K151" s="7">
        <v>1</v>
      </c>
      <c r="L151" s="6"/>
      <c r="M151" s="6"/>
      <c r="N151" s="6"/>
      <c r="O151" s="8"/>
    </row>
    <row r="152" spans="1:15" x14ac:dyDescent="0.2">
      <c r="A152" s="159" t="s">
        <v>425</v>
      </c>
      <c r="B152" s="1"/>
      <c r="C152" s="6"/>
      <c r="D152" s="6"/>
      <c r="E152" s="7">
        <v>0</v>
      </c>
      <c r="F152" s="6"/>
      <c r="G152" s="6"/>
      <c r="H152" s="7">
        <v>0</v>
      </c>
      <c r="I152" s="6">
        <v>0</v>
      </c>
      <c r="J152" s="40">
        <f>22425512+1181000</f>
        <v>23606512</v>
      </c>
      <c r="K152" s="7">
        <v>1</v>
      </c>
      <c r="L152" s="6"/>
      <c r="M152" s="6"/>
      <c r="N152" s="6"/>
      <c r="O152" s="8"/>
    </row>
    <row r="153" spans="1:15" x14ac:dyDescent="0.2">
      <c r="A153" s="159" t="s">
        <v>181</v>
      </c>
      <c r="B153" s="1"/>
      <c r="C153" s="6"/>
      <c r="D153" s="6"/>
      <c r="E153" s="7">
        <v>0</v>
      </c>
      <c r="F153" s="6"/>
      <c r="G153" s="6"/>
      <c r="H153" s="7">
        <v>0</v>
      </c>
      <c r="I153" s="6">
        <v>0</v>
      </c>
      <c r="J153" s="40">
        <f>37000000+1950000</f>
        <v>38950000</v>
      </c>
      <c r="K153" s="7">
        <v>1</v>
      </c>
      <c r="L153" s="6"/>
      <c r="M153" s="6"/>
      <c r="N153" s="6"/>
      <c r="O153" s="8"/>
    </row>
    <row r="154" spans="1:15" x14ac:dyDescent="0.2">
      <c r="A154" s="159" t="s">
        <v>426</v>
      </c>
      <c r="B154" s="1"/>
      <c r="C154" s="6"/>
      <c r="D154" s="6"/>
      <c r="E154" s="7">
        <v>0</v>
      </c>
      <c r="F154" s="6"/>
      <c r="G154" s="6"/>
      <c r="H154" s="7">
        <v>0</v>
      </c>
      <c r="I154" s="6">
        <v>0</v>
      </c>
      <c r="J154" s="40">
        <v>316000</v>
      </c>
      <c r="K154" s="7">
        <v>1</v>
      </c>
      <c r="L154" s="6"/>
      <c r="M154" s="6"/>
      <c r="N154" s="6"/>
      <c r="O154" s="8"/>
    </row>
    <row r="155" spans="1:15" ht="25.5" x14ac:dyDescent="0.2">
      <c r="A155" s="159" t="s">
        <v>179</v>
      </c>
      <c r="B155" s="1"/>
      <c r="C155" s="6"/>
      <c r="D155" s="6"/>
      <c r="E155" s="7">
        <v>0</v>
      </c>
      <c r="F155" s="6"/>
      <c r="G155" s="6"/>
      <c r="H155" s="7">
        <v>0</v>
      </c>
      <c r="I155" s="6">
        <v>0</v>
      </c>
      <c r="J155" s="40">
        <v>2000000</v>
      </c>
      <c r="K155" s="7">
        <v>1</v>
      </c>
      <c r="L155" s="6"/>
      <c r="M155" s="6"/>
      <c r="N155" s="6"/>
      <c r="O155" s="8"/>
    </row>
    <row r="156" spans="1:15" ht="25.5" x14ac:dyDescent="0.2">
      <c r="A156" s="159" t="s">
        <v>182</v>
      </c>
      <c r="B156" s="1"/>
      <c r="C156" s="6"/>
      <c r="D156" s="6"/>
      <c r="E156" s="7">
        <v>0</v>
      </c>
      <c r="F156" s="6"/>
      <c r="G156" s="6"/>
      <c r="H156" s="7">
        <v>0</v>
      </c>
      <c r="I156" s="6">
        <v>0</v>
      </c>
      <c r="J156" s="40">
        <v>21422300</v>
      </c>
      <c r="K156" s="7">
        <v>1</v>
      </c>
      <c r="L156" s="6">
        <f>J151+J152+J156+J157</f>
        <v>77061376</v>
      </c>
      <c r="M156" s="6"/>
      <c r="N156" s="6"/>
      <c r="O156" s="8"/>
    </row>
    <row r="157" spans="1:15" ht="13.5" thickBot="1" x14ac:dyDescent="0.25">
      <c r="A157" s="160" t="s">
        <v>183</v>
      </c>
      <c r="B157" s="19"/>
      <c r="C157" s="20"/>
      <c r="D157" s="20"/>
      <c r="E157" s="21">
        <v>0</v>
      </c>
      <c r="F157" s="20">
        <v>15410000</v>
      </c>
      <c r="G157" s="20">
        <v>3709176</v>
      </c>
      <c r="H157" s="21">
        <f>G157/F157</f>
        <v>0.24069928617780662</v>
      </c>
      <c r="I157" s="20">
        <v>0</v>
      </c>
      <c r="J157" s="154">
        <v>17399000</v>
      </c>
      <c r="K157" s="21">
        <v>1</v>
      </c>
      <c r="L157" s="20"/>
      <c r="M157" s="20"/>
      <c r="N157" s="20"/>
      <c r="O157" s="8"/>
    </row>
    <row r="158" spans="1:15" ht="39" hidden="1" thickBot="1" x14ac:dyDescent="0.25">
      <c r="A158" s="158" t="s">
        <v>93</v>
      </c>
      <c r="B158" s="14" t="s">
        <v>92</v>
      </c>
      <c r="C158" s="15">
        <f>C159+C161</f>
        <v>0</v>
      </c>
      <c r="D158" s="15">
        <f>D159+D161</f>
        <v>0</v>
      </c>
      <c r="E158" s="16">
        <v>0</v>
      </c>
      <c r="F158" s="15">
        <f>F159+F161</f>
        <v>0</v>
      </c>
      <c r="G158" s="15">
        <f>G159+G161</f>
        <v>0</v>
      </c>
      <c r="H158" s="16"/>
      <c r="I158" s="15">
        <f>I159+I161</f>
        <v>0</v>
      </c>
      <c r="J158" s="15">
        <f>J159+J161</f>
        <v>0</v>
      </c>
      <c r="K158" s="16">
        <v>0</v>
      </c>
      <c r="L158" s="156">
        <f>D158+G158+J158</f>
        <v>0</v>
      </c>
      <c r="M158" s="15">
        <f>M159+M161</f>
        <v>0</v>
      </c>
      <c r="N158" s="17">
        <f>N159+N161</f>
        <v>0</v>
      </c>
      <c r="O158" s="18"/>
    </row>
    <row r="159" spans="1:15" ht="40.5" hidden="1" x14ac:dyDescent="0.25">
      <c r="A159" s="134" t="s">
        <v>95</v>
      </c>
      <c r="B159" s="130" t="s">
        <v>94</v>
      </c>
      <c r="C159" s="131">
        <f>SUM(C160:C160)</f>
        <v>0</v>
      </c>
      <c r="D159" s="131">
        <f>SUM(D160:D160)</f>
        <v>0</v>
      </c>
      <c r="E159" s="132">
        <v>0</v>
      </c>
      <c r="F159" s="131">
        <f>SUM(F160:F160)</f>
        <v>0</v>
      </c>
      <c r="G159" s="131">
        <f>SUM(G160:G160)</f>
        <v>0</v>
      </c>
      <c r="H159" s="132"/>
      <c r="I159" s="131">
        <f>SUM(I160:I160)</f>
        <v>0</v>
      </c>
      <c r="J159" s="131">
        <f>SUM(J160:J160)</f>
        <v>0</v>
      </c>
      <c r="K159" s="132">
        <v>0</v>
      </c>
      <c r="L159" s="131">
        <f>D159+G159+J159</f>
        <v>0</v>
      </c>
      <c r="M159" s="131">
        <f>SUM(M160:M160)</f>
        <v>0</v>
      </c>
      <c r="N159" s="131">
        <f>SUM(N160:N160)</f>
        <v>0</v>
      </c>
      <c r="O159" s="8"/>
    </row>
    <row r="160" spans="1:15" hidden="1" x14ac:dyDescent="0.2">
      <c r="A160" s="159"/>
      <c r="B160" s="1"/>
      <c r="C160" s="6"/>
      <c r="D160" s="6"/>
      <c r="E160" s="7">
        <v>0</v>
      </c>
      <c r="F160" s="6"/>
      <c r="G160" s="6"/>
      <c r="H160" s="7"/>
      <c r="I160" s="6"/>
      <c r="J160" s="6"/>
      <c r="K160" s="7">
        <v>0</v>
      </c>
      <c r="L160" s="6"/>
      <c r="M160" s="6"/>
      <c r="N160" s="6"/>
      <c r="O160" s="8"/>
    </row>
    <row r="161" spans="1:15" ht="54" hidden="1" x14ac:dyDescent="0.25">
      <c r="A161" s="136" t="s">
        <v>97</v>
      </c>
      <c r="B161" s="120" t="s">
        <v>96</v>
      </c>
      <c r="C161" s="123">
        <f>C162</f>
        <v>0</v>
      </c>
      <c r="D161" s="123">
        <f>D162</f>
        <v>0</v>
      </c>
      <c r="E161" s="124">
        <v>0</v>
      </c>
      <c r="F161" s="123">
        <f>F162</f>
        <v>0</v>
      </c>
      <c r="G161" s="123">
        <f>G162</f>
        <v>0</v>
      </c>
      <c r="H161" s="124"/>
      <c r="I161" s="123">
        <f>I162</f>
        <v>0</v>
      </c>
      <c r="J161" s="123">
        <f>J162</f>
        <v>0</v>
      </c>
      <c r="K161" s="124">
        <v>0</v>
      </c>
      <c r="L161" s="131">
        <f>D161+G161+J161</f>
        <v>0</v>
      </c>
      <c r="M161" s="123">
        <f>M162</f>
        <v>0</v>
      </c>
      <c r="N161" s="123">
        <f>N162</f>
        <v>0</v>
      </c>
      <c r="O161" s="8"/>
    </row>
    <row r="162" spans="1:15" ht="13.5" hidden="1" thickBot="1" x14ac:dyDescent="0.25">
      <c r="A162" s="160"/>
      <c r="B162" s="19"/>
      <c r="C162" s="20"/>
      <c r="D162" s="20"/>
      <c r="E162" s="21">
        <v>0</v>
      </c>
      <c r="F162" s="20"/>
      <c r="G162" s="20"/>
      <c r="H162" s="21"/>
      <c r="I162" s="20"/>
      <c r="J162" s="20"/>
      <c r="K162" s="21">
        <v>0</v>
      </c>
      <c r="L162" s="20"/>
      <c r="M162" s="20"/>
      <c r="N162" s="20"/>
      <c r="O162" s="8"/>
    </row>
    <row r="163" spans="1:15" ht="26.25" thickBot="1" x14ac:dyDescent="0.25">
      <c r="A163" s="168" t="s">
        <v>99</v>
      </c>
      <c r="B163" s="14" t="s">
        <v>98</v>
      </c>
      <c r="C163" s="15">
        <f>C164+C166</f>
        <v>0</v>
      </c>
      <c r="D163" s="15">
        <f>D164+D166</f>
        <v>0</v>
      </c>
      <c r="E163" s="16">
        <v>0</v>
      </c>
      <c r="F163" s="15">
        <f>F164+F166</f>
        <v>0</v>
      </c>
      <c r="G163" s="15">
        <f>G164+G166</f>
        <v>0</v>
      </c>
      <c r="H163" s="16">
        <v>0</v>
      </c>
      <c r="I163" s="15">
        <f>I164+I166</f>
        <v>0</v>
      </c>
      <c r="J163" s="15">
        <f>J164+J166</f>
        <v>660000</v>
      </c>
      <c r="K163" s="16">
        <v>1</v>
      </c>
      <c r="L163" s="156">
        <f>D163+G163+J163</f>
        <v>660000</v>
      </c>
      <c r="M163" s="15">
        <f>M164+M166</f>
        <v>0</v>
      </c>
      <c r="N163" s="17">
        <f>N164+N166</f>
        <v>0</v>
      </c>
      <c r="O163" s="18"/>
    </row>
    <row r="164" spans="1:15" ht="54" x14ac:dyDescent="0.25">
      <c r="A164" s="134" t="s">
        <v>101</v>
      </c>
      <c r="B164" s="130" t="s">
        <v>100</v>
      </c>
      <c r="C164" s="131">
        <f>SUM(C165:C165)</f>
        <v>0</v>
      </c>
      <c r="D164" s="131">
        <f>SUM(D165:D165)</f>
        <v>0</v>
      </c>
      <c r="E164" s="132">
        <v>0</v>
      </c>
      <c r="F164" s="131">
        <f>SUM(F165:F165)</f>
        <v>0</v>
      </c>
      <c r="G164" s="131">
        <f>SUM(G165:G165)</f>
        <v>0</v>
      </c>
      <c r="H164" s="132">
        <v>0</v>
      </c>
      <c r="I164" s="131">
        <f>SUM(I165:I165)</f>
        <v>0</v>
      </c>
      <c r="J164" s="131">
        <f>SUM(J165:J165)</f>
        <v>660000</v>
      </c>
      <c r="K164" s="132">
        <v>1</v>
      </c>
      <c r="L164" s="131">
        <f>D164+G164+J164</f>
        <v>660000</v>
      </c>
      <c r="M164" s="131">
        <f>SUM(M165:M165)</f>
        <v>0</v>
      </c>
      <c r="N164" s="131">
        <f>SUM(N165:N165)</f>
        <v>0</v>
      </c>
      <c r="O164" s="8"/>
    </row>
    <row r="165" spans="1:15" ht="13.5" thickBot="1" x14ac:dyDescent="0.25">
      <c r="A165" s="9" t="s">
        <v>172</v>
      </c>
      <c r="B165" s="1"/>
      <c r="C165" s="6"/>
      <c r="D165" s="6"/>
      <c r="E165" s="7">
        <v>0</v>
      </c>
      <c r="F165" s="6"/>
      <c r="G165" s="6"/>
      <c r="H165" s="7">
        <v>0</v>
      </c>
      <c r="I165" s="6"/>
      <c r="J165" s="40">
        <v>660000</v>
      </c>
      <c r="K165" s="7">
        <v>1</v>
      </c>
      <c r="L165" s="6"/>
      <c r="M165" s="6"/>
      <c r="N165" s="6"/>
      <c r="O165" s="8"/>
    </row>
    <row r="166" spans="1:15" ht="40.5" hidden="1" x14ac:dyDescent="0.25">
      <c r="A166" s="136" t="s">
        <v>103</v>
      </c>
      <c r="B166" s="120" t="s">
        <v>102</v>
      </c>
      <c r="C166" s="123">
        <f>SUM(C167:C169)</f>
        <v>0</v>
      </c>
      <c r="D166" s="123">
        <f>SUM(D167:D169)</f>
        <v>0</v>
      </c>
      <c r="E166" s="124">
        <v>0</v>
      </c>
      <c r="F166" s="123">
        <f>SUM(F167:F169)</f>
        <v>0</v>
      </c>
      <c r="G166" s="123">
        <f>SUM(G167:G169)</f>
        <v>0</v>
      </c>
      <c r="H166" s="124"/>
      <c r="I166" s="123">
        <f>SUM(I167:I169)</f>
        <v>0</v>
      </c>
      <c r="J166" s="123">
        <f>SUM(J167:J169)</f>
        <v>0</v>
      </c>
      <c r="K166" s="124">
        <v>0</v>
      </c>
      <c r="L166" s="131">
        <f>D166+G166+J166</f>
        <v>0</v>
      </c>
      <c r="M166" s="123">
        <f>SUM(M167:M169)</f>
        <v>0</v>
      </c>
      <c r="N166" s="123">
        <f>SUM(N167:N169)</f>
        <v>0</v>
      </c>
      <c r="O166" s="8"/>
    </row>
    <row r="167" spans="1:15" hidden="1" x14ac:dyDescent="0.2">
      <c r="A167" s="9"/>
      <c r="B167" s="1"/>
      <c r="C167" s="6"/>
      <c r="D167" s="6"/>
      <c r="E167" s="7">
        <v>0</v>
      </c>
      <c r="F167" s="6"/>
      <c r="G167" s="6"/>
      <c r="H167" s="7"/>
      <c r="I167" s="6"/>
      <c r="J167" s="6"/>
      <c r="K167" s="7">
        <v>0</v>
      </c>
      <c r="L167" s="6"/>
      <c r="M167" s="6"/>
      <c r="N167" s="6"/>
      <c r="O167" s="8"/>
    </row>
    <row r="168" spans="1:15" hidden="1" x14ac:dyDescent="0.2">
      <c r="A168" s="9"/>
      <c r="B168" s="1"/>
      <c r="C168" s="6"/>
      <c r="D168" s="6"/>
      <c r="E168" s="7">
        <v>0</v>
      </c>
      <c r="F168" s="6"/>
      <c r="G168" s="6"/>
      <c r="H168" s="7"/>
      <c r="I168" s="6"/>
      <c r="J168" s="6"/>
      <c r="K168" s="7">
        <v>0</v>
      </c>
      <c r="L168" s="6"/>
      <c r="M168" s="6"/>
      <c r="N168" s="6"/>
      <c r="O168" s="8"/>
    </row>
    <row r="169" spans="1:15" ht="13.5" hidden="1" thickBot="1" x14ac:dyDescent="0.25">
      <c r="A169" s="29"/>
      <c r="B169" s="19"/>
      <c r="C169" s="20"/>
      <c r="D169" s="20"/>
      <c r="E169" s="21">
        <v>0</v>
      </c>
      <c r="F169" s="20"/>
      <c r="G169" s="20"/>
      <c r="H169" s="21"/>
      <c r="I169" s="20"/>
      <c r="J169" s="20"/>
      <c r="K169" s="21">
        <v>0</v>
      </c>
      <c r="L169" s="20"/>
      <c r="M169" s="20"/>
      <c r="N169" s="20"/>
      <c r="O169" s="8"/>
    </row>
    <row r="170" spans="1:15" ht="26.25" hidden="1" thickBot="1" x14ac:dyDescent="0.25">
      <c r="A170" s="168" t="s">
        <v>105</v>
      </c>
      <c r="B170" s="30" t="s">
        <v>104</v>
      </c>
      <c r="C170" s="15">
        <f>C171+C174</f>
        <v>0</v>
      </c>
      <c r="D170" s="15">
        <f>D171+D174</f>
        <v>0</v>
      </c>
      <c r="E170" s="16">
        <v>0</v>
      </c>
      <c r="F170" s="15">
        <f>F171+F174</f>
        <v>0</v>
      </c>
      <c r="G170" s="15">
        <f>G171+G174</f>
        <v>0</v>
      </c>
      <c r="H170" s="16"/>
      <c r="I170" s="15">
        <f>I171+I174</f>
        <v>0</v>
      </c>
      <c r="J170" s="15">
        <f>J171+J174</f>
        <v>0</v>
      </c>
      <c r="K170" s="16">
        <v>0</v>
      </c>
      <c r="L170" s="156">
        <f>D170+G170+J170</f>
        <v>0</v>
      </c>
      <c r="M170" s="15">
        <f>M171+M174</f>
        <v>0</v>
      </c>
      <c r="N170" s="17">
        <f>N171+N174</f>
        <v>0</v>
      </c>
      <c r="O170" s="18"/>
    </row>
    <row r="171" spans="1:15" ht="40.5" hidden="1" x14ac:dyDescent="0.25">
      <c r="A171" s="139" t="s">
        <v>107</v>
      </c>
      <c r="B171" s="130" t="s">
        <v>106</v>
      </c>
      <c r="C171" s="131">
        <f>SUM(C172:C173)</f>
        <v>0</v>
      </c>
      <c r="D171" s="131">
        <f>SUM(D172:D173)</f>
        <v>0</v>
      </c>
      <c r="E171" s="132">
        <v>0</v>
      </c>
      <c r="F171" s="131">
        <f>SUM(F172:F173)</f>
        <v>0</v>
      </c>
      <c r="G171" s="131">
        <f>SUM(G172:G173)</f>
        <v>0</v>
      </c>
      <c r="H171" s="132"/>
      <c r="I171" s="131">
        <f>SUM(I172:I173)</f>
        <v>0</v>
      </c>
      <c r="J171" s="131">
        <f>SUM(J172:J173)</f>
        <v>0</v>
      </c>
      <c r="K171" s="132">
        <v>0</v>
      </c>
      <c r="L171" s="131">
        <f>D171+G171+J171</f>
        <v>0</v>
      </c>
      <c r="M171" s="131">
        <f>SUM(M172:M173)</f>
        <v>0</v>
      </c>
      <c r="N171" s="131">
        <f>SUM(N172:N173)</f>
        <v>0</v>
      </c>
      <c r="O171" s="8"/>
    </row>
    <row r="172" spans="1:15" hidden="1" x14ac:dyDescent="0.2">
      <c r="A172" s="10"/>
      <c r="B172" s="1"/>
      <c r="C172" s="6"/>
      <c r="D172" s="6"/>
      <c r="E172" s="7">
        <v>0</v>
      </c>
      <c r="F172" s="6"/>
      <c r="G172" s="6"/>
      <c r="H172" s="7"/>
      <c r="I172" s="6"/>
      <c r="J172" s="6"/>
      <c r="K172" s="7">
        <v>0</v>
      </c>
      <c r="L172" s="6"/>
      <c r="M172" s="6"/>
      <c r="N172" s="6"/>
      <c r="O172" s="8"/>
    </row>
    <row r="173" spans="1:15" hidden="1" x14ac:dyDescent="0.2">
      <c r="A173" s="10"/>
      <c r="B173" s="1"/>
      <c r="C173" s="6"/>
      <c r="D173" s="6"/>
      <c r="E173" s="7">
        <v>0</v>
      </c>
      <c r="F173" s="6"/>
      <c r="G173" s="6"/>
      <c r="H173" s="7"/>
      <c r="I173" s="6"/>
      <c r="J173" s="6"/>
      <c r="K173" s="7">
        <v>0</v>
      </c>
      <c r="L173" s="6"/>
      <c r="M173" s="6"/>
      <c r="N173" s="6"/>
      <c r="O173" s="8"/>
    </row>
    <row r="174" spans="1:15" ht="40.5" hidden="1" x14ac:dyDescent="0.25">
      <c r="A174" s="169" t="s">
        <v>109</v>
      </c>
      <c r="B174" s="120" t="s">
        <v>108</v>
      </c>
      <c r="C174" s="123">
        <f>SUM(C175:C177)</f>
        <v>0</v>
      </c>
      <c r="D174" s="123">
        <f>SUM(D175:D177)</f>
        <v>0</v>
      </c>
      <c r="E174" s="124">
        <v>0</v>
      </c>
      <c r="F174" s="123">
        <f>SUM(F175:F177)</f>
        <v>0</v>
      </c>
      <c r="G174" s="123">
        <f>SUM(G175:G177)</f>
        <v>0</v>
      </c>
      <c r="H174" s="124"/>
      <c r="I174" s="123">
        <f>SUM(I175:I177)</f>
        <v>0</v>
      </c>
      <c r="J174" s="123">
        <f>SUM(J175:J177)</f>
        <v>0</v>
      </c>
      <c r="K174" s="124">
        <v>0</v>
      </c>
      <c r="L174" s="131">
        <f>D174+G174+J174</f>
        <v>0</v>
      </c>
      <c r="M174" s="123">
        <f>SUM(M175:M177)</f>
        <v>0</v>
      </c>
      <c r="N174" s="123">
        <f>SUM(N175:N177)</f>
        <v>0</v>
      </c>
      <c r="O174" s="8"/>
    </row>
    <row r="175" spans="1:15" hidden="1" x14ac:dyDescent="0.2">
      <c r="A175" s="10"/>
      <c r="B175" s="1"/>
      <c r="C175" s="6"/>
      <c r="D175" s="6"/>
      <c r="E175" s="7">
        <v>0</v>
      </c>
      <c r="F175" s="6"/>
      <c r="G175" s="6"/>
      <c r="H175" s="7"/>
      <c r="I175" s="6"/>
      <c r="J175" s="6"/>
      <c r="K175" s="7">
        <v>0</v>
      </c>
      <c r="L175" s="6"/>
      <c r="M175" s="6"/>
      <c r="N175" s="6"/>
      <c r="O175" s="8"/>
    </row>
    <row r="176" spans="1:15" hidden="1" x14ac:dyDescent="0.2">
      <c r="A176" s="11"/>
      <c r="B176" s="1"/>
      <c r="C176" s="6"/>
      <c r="D176" s="6"/>
      <c r="E176" s="7">
        <v>0</v>
      </c>
      <c r="F176" s="6"/>
      <c r="G176" s="6"/>
      <c r="H176" s="7"/>
      <c r="I176" s="6"/>
      <c r="J176" s="6"/>
      <c r="K176" s="7">
        <v>0</v>
      </c>
      <c r="L176" s="6"/>
      <c r="M176" s="6"/>
      <c r="N176" s="6"/>
      <c r="O176" s="8"/>
    </row>
    <row r="177" spans="1:15" ht="13.5" hidden="1" thickBot="1" x14ac:dyDescent="0.25">
      <c r="A177" s="116"/>
      <c r="B177" s="19"/>
      <c r="C177" s="20"/>
      <c r="D177" s="20"/>
      <c r="E177" s="21">
        <v>0</v>
      </c>
      <c r="F177" s="20"/>
      <c r="G177" s="20"/>
      <c r="H177" s="21"/>
      <c r="I177" s="20"/>
      <c r="J177" s="20"/>
      <c r="K177" s="21">
        <v>0</v>
      </c>
      <c r="L177" s="20"/>
      <c r="M177" s="20"/>
      <c r="N177" s="20"/>
      <c r="O177" s="8"/>
    </row>
    <row r="178" spans="1:15" ht="21.75" customHeight="1" thickBot="1" x14ac:dyDescent="0.25">
      <c r="A178" s="175" t="s">
        <v>125</v>
      </c>
      <c r="B178" s="176"/>
      <c r="C178" s="177">
        <f>C170+C163+C158+C145+C134+C129+C122+C114+C103+C98+C87+C65+C32+C5</f>
        <v>0</v>
      </c>
      <c r="D178" s="177">
        <f>D170+D163+D158+D145+D134+D129+D122+D114+D103+D98+D87+D65+D32+D5</f>
        <v>1451575999</v>
      </c>
      <c r="E178" s="178">
        <v>1</v>
      </c>
      <c r="F178" s="177">
        <f>F170+F163+F158+F145+F134+F129+F122+F114+F103+F98+F87+F65+F32+F5</f>
        <v>40144507</v>
      </c>
      <c r="G178" s="177">
        <f>G170+G163+G158+G145+G134+G129+G122+G114+G103+G98+G87+G65+G32+G5</f>
        <v>20720837</v>
      </c>
      <c r="H178" s="178"/>
      <c r="I178" s="177">
        <f>I170+I163+I158+I145+I134+I129+I122+I114+I103+I98+I87+I65+I32+I5</f>
        <v>0</v>
      </c>
      <c r="J178" s="177">
        <f>J170+J163+J158+J145+J134+J129+J122+J114+J103+J98+J87+J65+J32+J5</f>
        <v>328731495</v>
      </c>
      <c r="K178" s="178">
        <v>1</v>
      </c>
      <c r="L178" s="177">
        <f>D178+G178+J178</f>
        <v>1801028331</v>
      </c>
      <c r="M178" s="177">
        <f>M170+M163+M158+M145+M134+M129+M122+M114+M103+M98+M87+M65+M32+M5</f>
        <v>17573711</v>
      </c>
      <c r="N178" s="179">
        <f>N170+N163+N158+N145+N134+N129+N122+N114+N103+N98+N87+N65+N32+N5</f>
        <v>0</v>
      </c>
      <c r="O178" s="18"/>
    </row>
    <row r="179" spans="1:15" ht="21" customHeight="1" thickBot="1" x14ac:dyDescent="0.25">
      <c r="A179" s="180" t="s">
        <v>111</v>
      </c>
      <c r="B179" s="176" t="s">
        <v>110</v>
      </c>
      <c r="C179" s="177">
        <f>SUM(C181:C198)</f>
        <v>0</v>
      </c>
      <c r="D179" s="177">
        <f>SUM(D180:D198)</f>
        <v>6345309</v>
      </c>
      <c r="E179" s="178">
        <v>1</v>
      </c>
      <c r="F179" s="177">
        <f>SUM(F181:F198)</f>
        <v>101168162</v>
      </c>
      <c r="G179" s="177">
        <f>SUM(G180:G198)</f>
        <v>1864680</v>
      </c>
      <c r="H179" s="178"/>
      <c r="I179" s="177">
        <f>SUM(I181:I198)</f>
        <v>0</v>
      </c>
      <c r="J179" s="177">
        <f>SUM(J180:J198)</f>
        <v>9010972</v>
      </c>
      <c r="K179" s="178">
        <v>1</v>
      </c>
      <c r="L179" s="177">
        <f>D179+G179+J179</f>
        <v>17220961</v>
      </c>
      <c r="M179" s="177">
        <f>SUM(M180:M198)</f>
        <v>0</v>
      </c>
      <c r="N179" s="179">
        <f>SUM(N180:N198)</f>
        <v>0</v>
      </c>
      <c r="O179" s="18"/>
    </row>
    <row r="180" spans="1:15" ht="25.5" x14ac:dyDescent="0.2">
      <c r="A180" s="170" t="s">
        <v>427</v>
      </c>
      <c r="B180" s="117" t="s">
        <v>110</v>
      </c>
      <c r="C180" s="118">
        <v>0</v>
      </c>
      <c r="D180" s="155">
        <v>876254</v>
      </c>
      <c r="E180" s="119">
        <v>1</v>
      </c>
      <c r="F180" s="118"/>
      <c r="G180" s="118"/>
      <c r="H180" s="119"/>
      <c r="I180" s="118"/>
      <c r="J180" s="118"/>
      <c r="K180" s="119"/>
      <c r="L180" s="118"/>
      <c r="M180" s="118"/>
      <c r="N180" s="118"/>
      <c r="O180" s="8"/>
    </row>
    <row r="181" spans="1:15" ht="25.5" x14ac:dyDescent="0.2">
      <c r="A181" s="159" t="s">
        <v>155</v>
      </c>
      <c r="B181" s="1" t="s">
        <v>110</v>
      </c>
      <c r="C181" s="6">
        <v>0</v>
      </c>
      <c r="D181" s="40">
        <v>1168</v>
      </c>
      <c r="E181" s="7">
        <v>1</v>
      </c>
      <c r="F181" s="6"/>
      <c r="G181" s="6"/>
      <c r="H181" s="7"/>
      <c r="I181" s="6"/>
      <c r="J181" s="6"/>
      <c r="K181" s="7"/>
      <c r="L181" s="6"/>
      <c r="M181" s="6"/>
      <c r="N181" s="6"/>
      <c r="O181" s="8"/>
    </row>
    <row r="182" spans="1:15" ht="25.5" x14ac:dyDescent="0.2">
      <c r="A182" s="159" t="s">
        <v>156</v>
      </c>
      <c r="B182" s="1" t="s">
        <v>110</v>
      </c>
      <c r="C182" s="6">
        <v>0</v>
      </c>
      <c r="D182" s="40">
        <v>2205410</v>
      </c>
      <c r="E182" s="7">
        <v>1</v>
      </c>
      <c r="F182" s="6"/>
      <c r="G182" s="6"/>
      <c r="H182" s="7"/>
      <c r="I182" s="6"/>
      <c r="J182" s="6"/>
      <c r="K182" s="7"/>
      <c r="L182" s="6"/>
      <c r="M182" s="6"/>
      <c r="N182" s="6"/>
      <c r="O182" s="8"/>
    </row>
    <row r="183" spans="1:15" x14ac:dyDescent="0.2">
      <c r="A183" s="159" t="s">
        <v>157</v>
      </c>
      <c r="B183" s="1" t="s">
        <v>110</v>
      </c>
      <c r="C183" s="6">
        <v>0</v>
      </c>
      <c r="D183" s="40">
        <v>2779530</v>
      </c>
      <c r="E183" s="7">
        <v>1</v>
      </c>
      <c r="F183" s="6"/>
      <c r="G183" s="6"/>
      <c r="H183" s="7"/>
      <c r="I183" s="6"/>
      <c r="J183" s="6"/>
      <c r="K183" s="7"/>
      <c r="L183" s="6"/>
      <c r="M183" s="6"/>
      <c r="N183" s="6"/>
      <c r="O183" s="8"/>
    </row>
    <row r="184" spans="1:15" ht="25.5" x14ac:dyDescent="0.2">
      <c r="A184" s="159" t="s">
        <v>158</v>
      </c>
      <c r="B184" s="1" t="s">
        <v>110</v>
      </c>
      <c r="C184" s="6">
        <v>0</v>
      </c>
      <c r="D184" s="40">
        <v>482947</v>
      </c>
      <c r="E184" s="7">
        <v>1</v>
      </c>
      <c r="F184" s="6"/>
      <c r="G184" s="6"/>
      <c r="H184" s="7"/>
      <c r="I184" s="6"/>
      <c r="J184" s="6"/>
      <c r="K184" s="7"/>
      <c r="L184" s="6"/>
      <c r="M184" s="6"/>
      <c r="N184" s="6"/>
      <c r="O184" s="8"/>
    </row>
    <row r="185" spans="1:15" x14ac:dyDescent="0.2">
      <c r="A185" s="159" t="s">
        <v>169</v>
      </c>
      <c r="B185" s="1" t="s">
        <v>110</v>
      </c>
      <c r="C185" s="6"/>
      <c r="D185" s="6"/>
      <c r="E185" s="7"/>
      <c r="F185" s="6"/>
      <c r="G185" s="6"/>
      <c r="H185" s="7"/>
      <c r="I185" s="6">
        <v>0</v>
      </c>
      <c r="J185" s="40">
        <f>2990+22982</f>
        <v>25972</v>
      </c>
      <c r="K185" s="7">
        <v>1</v>
      </c>
      <c r="L185" s="6"/>
      <c r="M185" s="6"/>
      <c r="N185" s="6"/>
      <c r="O185" s="8"/>
    </row>
    <row r="186" spans="1:15" ht="25.5" x14ac:dyDescent="0.2">
      <c r="A186" s="159" t="s">
        <v>428</v>
      </c>
      <c r="B186" s="1" t="s">
        <v>110</v>
      </c>
      <c r="C186" s="6"/>
      <c r="D186" s="6"/>
      <c r="E186" s="7"/>
      <c r="F186" s="6"/>
      <c r="G186" s="6"/>
      <c r="H186" s="7"/>
      <c r="I186" s="6">
        <v>0</v>
      </c>
      <c r="J186" s="40">
        <f>120000+200000</f>
        <v>320000</v>
      </c>
      <c r="K186" s="7">
        <v>1</v>
      </c>
      <c r="L186" s="6"/>
      <c r="M186" s="6"/>
      <c r="N186" s="6"/>
      <c r="O186" s="8" t="s">
        <v>469</v>
      </c>
    </row>
    <row r="187" spans="1:15" ht="25.5" x14ac:dyDescent="0.2">
      <c r="A187" s="159" t="s">
        <v>432</v>
      </c>
      <c r="B187" s="1" t="s">
        <v>110</v>
      </c>
      <c r="C187" s="6"/>
      <c r="D187" s="6"/>
      <c r="E187" s="7"/>
      <c r="F187" s="6"/>
      <c r="G187" s="6"/>
      <c r="H187" s="7"/>
      <c r="I187" s="6">
        <v>0</v>
      </c>
      <c r="J187" s="40">
        <v>2800000</v>
      </c>
      <c r="K187" s="7">
        <v>1</v>
      </c>
      <c r="L187" s="6"/>
      <c r="M187" s="6"/>
      <c r="N187" s="6"/>
      <c r="O187" s="8"/>
    </row>
    <row r="188" spans="1:15" ht="25.5" x14ac:dyDescent="0.2">
      <c r="A188" s="159" t="s">
        <v>165</v>
      </c>
      <c r="B188" s="1" t="s">
        <v>110</v>
      </c>
      <c r="C188" s="6"/>
      <c r="D188" s="6"/>
      <c r="E188" s="7"/>
      <c r="F188" s="6"/>
      <c r="G188" s="6"/>
      <c r="H188" s="7"/>
      <c r="I188" s="6">
        <v>0</v>
      </c>
      <c r="J188" s="40">
        <v>200000</v>
      </c>
      <c r="K188" s="7">
        <v>1</v>
      </c>
      <c r="L188" s="6"/>
      <c r="M188" s="6"/>
      <c r="N188" s="6"/>
      <c r="O188" s="8"/>
    </row>
    <row r="189" spans="1:15" ht="25.5" x14ac:dyDescent="0.2">
      <c r="A189" s="160" t="s">
        <v>166</v>
      </c>
      <c r="B189" s="1" t="s">
        <v>110</v>
      </c>
      <c r="C189" s="20"/>
      <c r="D189" s="20"/>
      <c r="E189" s="21"/>
      <c r="F189" s="20"/>
      <c r="G189" s="20"/>
      <c r="H189" s="21"/>
      <c r="I189" s="20">
        <v>0</v>
      </c>
      <c r="J189" s="154">
        <v>385000</v>
      </c>
      <c r="K189" s="21">
        <v>1</v>
      </c>
      <c r="L189" s="20"/>
      <c r="M189" s="20"/>
      <c r="N189" s="20"/>
      <c r="O189" s="41"/>
    </row>
    <row r="190" spans="1:15" ht="25.5" x14ac:dyDescent="0.2">
      <c r="A190" s="160" t="s">
        <v>167</v>
      </c>
      <c r="B190" s="1" t="s">
        <v>110</v>
      </c>
      <c r="C190" s="20"/>
      <c r="D190" s="20"/>
      <c r="E190" s="21"/>
      <c r="F190" s="20"/>
      <c r="G190" s="20"/>
      <c r="H190" s="21"/>
      <c r="I190" s="20">
        <v>0</v>
      </c>
      <c r="J190" s="154">
        <v>80000</v>
      </c>
      <c r="K190" s="21">
        <v>1</v>
      </c>
      <c r="L190" s="20"/>
      <c r="M190" s="20"/>
      <c r="N190" s="20"/>
      <c r="O190" s="41"/>
    </row>
    <row r="191" spans="1:15" ht="25.5" x14ac:dyDescent="0.2">
      <c r="A191" s="160" t="s">
        <v>168</v>
      </c>
      <c r="B191" s="1" t="s">
        <v>110</v>
      </c>
      <c r="C191" s="20"/>
      <c r="D191" s="20"/>
      <c r="E191" s="21"/>
      <c r="F191" s="20"/>
      <c r="G191" s="20"/>
      <c r="H191" s="21"/>
      <c r="I191" s="20">
        <v>0</v>
      </c>
      <c r="J191" s="154">
        <f>2000000+600000</f>
        <v>2600000</v>
      </c>
      <c r="K191" s="21">
        <v>1</v>
      </c>
      <c r="L191" s="20"/>
      <c r="M191" s="20"/>
      <c r="N191" s="20"/>
      <c r="O191" s="41"/>
    </row>
    <row r="192" spans="1:15" ht="25.5" x14ac:dyDescent="0.2">
      <c r="A192" s="160" t="s">
        <v>170</v>
      </c>
      <c r="B192" s="1" t="s">
        <v>110</v>
      </c>
      <c r="C192" s="20"/>
      <c r="D192" s="20"/>
      <c r="E192" s="21"/>
      <c r="F192" s="20"/>
      <c r="G192" s="20"/>
      <c r="H192" s="21"/>
      <c r="I192" s="20">
        <v>0</v>
      </c>
      <c r="J192" s="154">
        <v>100000</v>
      </c>
      <c r="K192" s="21">
        <v>1</v>
      </c>
      <c r="L192" s="20"/>
      <c r="M192" s="20"/>
      <c r="N192" s="20"/>
      <c r="O192" s="41"/>
    </row>
    <row r="193" spans="1:15" ht="25.5" x14ac:dyDescent="0.2">
      <c r="A193" s="160" t="s">
        <v>171</v>
      </c>
      <c r="B193" s="1" t="s">
        <v>110</v>
      </c>
      <c r="C193" s="20"/>
      <c r="D193" s="20"/>
      <c r="E193" s="21"/>
      <c r="F193" s="20"/>
      <c r="G193" s="20"/>
      <c r="H193" s="21"/>
      <c r="I193" s="20">
        <v>0</v>
      </c>
      <c r="J193" s="154">
        <v>2500000</v>
      </c>
      <c r="K193" s="21">
        <v>1</v>
      </c>
      <c r="L193" s="20"/>
      <c r="M193" s="20"/>
      <c r="N193" s="20"/>
      <c r="O193" s="41"/>
    </row>
    <row r="194" spans="1:15" ht="25.5" x14ac:dyDescent="0.2">
      <c r="A194" s="160" t="s">
        <v>410</v>
      </c>
      <c r="B194" s="1" t="s">
        <v>110</v>
      </c>
      <c r="C194" s="20"/>
      <c r="D194" s="20"/>
      <c r="E194" s="21"/>
      <c r="F194" s="20">
        <v>13150823</v>
      </c>
      <c r="G194" s="20">
        <v>653000</v>
      </c>
      <c r="H194" s="21">
        <f>G194/F194</f>
        <v>4.965468701084335E-2</v>
      </c>
      <c r="I194" s="20"/>
      <c r="J194" s="154"/>
      <c r="K194" s="21"/>
      <c r="L194" s="20"/>
      <c r="M194" s="20">
        <v>0</v>
      </c>
      <c r="N194" s="20">
        <v>0</v>
      </c>
      <c r="O194" s="41" t="s">
        <v>429</v>
      </c>
    </row>
    <row r="195" spans="1:15" x14ac:dyDescent="0.2">
      <c r="A195" s="160" t="s">
        <v>411</v>
      </c>
      <c r="B195" s="1" t="s">
        <v>110</v>
      </c>
      <c r="C195" s="20"/>
      <c r="D195" s="20"/>
      <c r="E195" s="21"/>
      <c r="F195" s="20">
        <v>0</v>
      </c>
      <c r="G195" s="20">
        <v>119634</v>
      </c>
      <c r="H195" s="21">
        <v>1</v>
      </c>
      <c r="I195" s="20"/>
      <c r="J195" s="154"/>
      <c r="K195" s="21"/>
      <c r="L195" s="20"/>
      <c r="M195" s="20"/>
      <c r="N195" s="20"/>
      <c r="O195" s="41"/>
    </row>
    <row r="196" spans="1:15" ht="25.5" x14ac:dyDescent="0.2">
      <c r="A196" s="160" t="s">
        <v>414</v>
      </c>
      <c r="B196" s="1" t="s">
        <v>110</v>
      </c>
      <c r="C196" s="20"/>
      <c r="D196" s="20"/>
      <c r="E196" s="21"/>
      <c r="F196" s="20">
        <v>1500000</v>
      </c>
      <c r="G196" s="20">
        <v>141600</v>
      </c>
      <c r="H196" s="21">
        <f>G196/F196</f>
        <v>9.4399999999999998E-2</v>
      </c>
      <c r="I196" s="20"/>
      <c r="J196" s="20"/>
      <c r="K196" s="21"/>
      <c r="L196" s="20"/>
      <c r="M196" s="20"/>
      <c r="N196" s="20"/>
      <c r="O196" s="41" t="s">
        <v>465</v>
      </c>
    </row>
    <row r="197" spans="1:15" x14ac:dyDescent="0.2">
      <c r="A197" s="160" t="s">
        <v>430</v>
      </c>
      <c r="B197" s="1" t="s">
        <v>110</v>
      </c>
      <c r="C197" s="20"/>
      <c r="D197" s="20"/>
      <c r="E197" s="21"/>
      <c r="F197" s="20">
        <v>30814620</v>
      </c>
      <c r="G197" s="20">
        <v>231340</v>
      </c>
      <c r="H197" s="21">
        <f>G197/F197</f>
        <v>7.5074753477407802E-3</v>
      </c>
      <c r="I197" s="20"/>
      <c r="J197" s="20"/>
      <c r="K197" s="21"/>
      <c r="L197" s="20"/>
      <c r="M197" s="20"/>
      <c r="N197" s="20"/>
      <c r="O197" s="41" t="s">
        <v>466</v>
      </c>
    </row>
    <row r="198" spans="1:15" ht="51.75" thickBot="1" x14ac:dyDescent="0.25">
      <c r="A198" s="160" t="s">
        <v>438</v>
      </c>
      <c r="B198" s="1" t="s">
        <v>110</v>
      </c>
      <c r="C198" s="20"/>
      <c r="D198" s="20"/>
      <c r="E198" s="21"/>
      <c r="F198" s="20">
        <v>55702719</v>
      </c>
      <c r="G198" s="20">
        <f>462477+ 438909-182280</f>
        <v>719106</v>
      </c>
      <c r="H198" s="21">
        <f>G198/F198</f>
        <v>1.2909710924524169E-2</v>
      </c>
      <c r="I198" s="20"/>
      <c r="J198" s="20"/>
      <c r="K198" s="21"/>
      <c r="L198" s="20"/>
      <c r="M198" s="20"/>
      <c r="N198" s="20"/>
      <c r="O198" s="41" t="s">
        <v>448</v>
      </c>
    </row>
    <row r="199" spans="1:15" ht="13.5" thickBot="1" x14ac:dyDescent="0.25">
      <c r="A199" s="171" t="s">
        <v>163</v>
      </c>
      <c r="B199" s="140"/>
      <c r="C199" s="140">
        <f>C178+C179</f>
        <v>0</v>
      </c>
      <c r="D199" s="140">
        <f>D178+D179</f>
        <v>1457921308</v>
      </c>
      <c r="E199" s="140">
        <v>100</v>
      </c>
      <c r="F199" s="140">
        <f>F178+F179</f>
        <v>141312669</v>
      </c>
      <c r="G199" s="140">
        <f>G178+G179</f>
        <v>22585517</v>
      </c>
      <c r="H199" s="140">
        <f>G199/F199*100</f>
        <v>15.982655454621694</v>
      </c>
      <c r="I199" s="140">
        <f>I178+I179</f>
        <v>0</v>
      </c>
      <c r="J199" s="140">
        <f>J178+J179</f>
        <v>337742467</v>
      </c>
      <c r="K199" s="140">
        <v>100</v>
      </c>
      <c r="L199" s="140">
        <f>D199+G199+J199</f>
        <v>1818249292</v>
      </c>
      <c r="M199" s="140">
        <f>M178+M179</f>
        <v>17573711</v>
      </c>
      <c r="N199" s="140">
        <f>N178+N179</f>
        <v>0</v>
      </c>
      <c r="O199" s="141"/>
    </row>
    <row r="206" spans="1:15" hidden="1" x14ac:dyDescent="0.2"/>
    <row r="207" spans="1:15" hidden="1" x14ac:dyDescent="0.2"/>
    <row r="208" spans="1:15" hidden="1" x14ac:dyDescent="0.2">
      <c r="F208" s="152">
        <f>Доходы!D120</f>
        <v>1796740915</v>
      </c>
      <c r="H208" s="152">
        <f>D199+J199</f>
        <v>1795663775</v>
      </c>
    </row>
    <row r="209" spans="6:6" hidden="1" x14ac:dyDescent="0.2">
      <c r="F209" s="152">
        <f>D199+G199+J199</f>
        <v>1818249292</v>
      </c>
    </row>
    <row r="210" spans="6:6" hidden="1" x14ac:dyDescent="0.2">
      <c r="F210" s="152">
        <f>F208-F209</f>
        <v>-21508377</v>
      </c>
    </row>
    <row r="211" spans="6:6" hidden="1" x14ac:dyDescent="0.2"/>
    <row r="212" spans="6:6" hidden="1" x14ac:dyDescent="0.2"/>
    <row r="213" spans="6:6" hidden="1" x14ac:dyDescent="0.2"/>
    <row r="214" spans="6:6" hidden="1" x14ac:dyDescent="0.2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31496062992125984" right="0.31496062992125984" top="0.35433070866141736" bottom="0.35433070866141736" header="0" footer="0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4"/>
  <sheetViews>
    <sheetView workbookViewId="0">
      <selection activeCell="N17" sqref="N17"/>
    </sheetView>
  </sheetViews>
  <sheetFormatPr defaultRowHeight="15" x14ac:dyDescent="0.25"/>
  <cols>
    <col min="1" max="1" width="32.42578125" customWidth="1"/>
    <col min="2" max="6" width="0" hidden="1" customWidth="1"/>
    <col min="7" max="7" width="22.28515625" customWidth="1"/>
    <col min="8" max="8" width="21.28515625" customWidth="1"/>
    <col min="9" max="9" width="20.5703125" customWidth="1"/>
    <col min="10" max="10" width="21.28515625" customWidth="1"/>
  </cols>
  <sheetData>
    <row r="2" spans="1:11" hidden="1" x14ac:dyDescent="0.25"/>
    <row r="3" spans="1:11" ht="15.75" x14ac:dyDescent="0.25">
      <c r="A3" s="209" t="s">
        <v>133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15.75" x14ac:dyDescent="0.25">
      <c r="A4" s="31"/>
      <c r="B4" s="32"/>
      <c r="C4" s="33"/>
      <c r="D4" s="219"/>
      <c r="E4" s="219"/>
      <c r="F4" s="219"/>
      <c r="G4" s="219"/>
      <c r="H4" s="33"/>
      <c r="I4" s="33"/>
      <c r="J4" s="33"/>
      <c r="K4" s="33"/>
    </row>
    <row r="5" spans="1:11" ht="31.5" x14ac:dyDescent="0.25">
      <c r="A5" s="34"/>
      <c r="B5" s="34"/>
      <c r="C5" s="34"/>
      <c r="D5" s="34"/>
      <c r="E5" s="34"/>
      <c r="F5" s="34"/>
      <c r="G5" s="35" t="s">
        <v>463</v>
      </c>
      <c r="H5" s="36" t="s">
        <v>126</v>
      </c>
      <c r="I5" s="36" t="s">
        <v>127</v>
      </c>
      <c r="J5" s="35" t="s">
        <v>464</v>
      </c>
      <c r="K5" s="37"/>
    </row>
    <row r="6" spans="1:11" ht="15.75" x14ac:dyDescent="0.25">
      <c r="A6" s="38"/>
      <c r="B6" s="220">
        <f>+G7</f>
        <v>0</v>
      </c>
      <c r="C6" s="220"/>
      <c r="D6" s="221"/>
      <c r="E6" s="221"/>
      <c r="F6" s="221"/>
      <c r="G6" s="221"/>
      <c r="H6" s="182">
        <f>H7+H9+H8</f>
        <v>1796740915</v>
      </c>
      <c r="I6" s="182">
        <f>Расходы!D199+Расходы!G199+Расходы!J199</f>
        <v>1818249292</v>
      </c>
      <c r="J6" s="182">
        <f>B6-H6+I6</f>
        <v>21508377</v>
      </c>
      <c r="K6" s="37"/>
    </row>
    <row r="7" spans="1:11" ht="15.75" x14ac:dyDescent="0.25">
      <c r="A7" s="39" t="s">
        <v>128</v>
      </c>
      <c r="B7" s="183"/>
      <c r="C7" s="183"/>
      <c r="D7" s="183"/>
      <c r="E7" s="183"/>
      <c r="F7" s="183"/>
      <c r="G7" s="183">
        <v>0</v>
      </c>
      <c r="H7" s="183">
        <v>0</v>
      </c>
      <c r="I7" s="183">
        <f>21508377</f>
        <v>21508377</v>
      </c>
      <c r="J7" s="183">
        <f>J6</f>
        <v>21508377</v>
      </c>
      <c r="K7" s="37"/>
    </row>
    <row r="8" spans="1:11" ht="31.5" x14ac:dyDescent="0.25">
      <c r="A8" s="39" t="s">
        <v>129</v>
      </c>
      <c r="B8" s="183"/>
      <c r="C8" s="183"/>
      <c r="D8" s="183"/>
      <c r="E8" s="183"/>
      <c r="F8" s="183"/>
      <c r="G8" s="183"/>
      <c r="H8" s="183">
        <f>Доходы!D6</f>
        <v>1077140</v>
      </c>
      <c r="I8" s="183">
        <v>0</v>
      </c>
      <c r="J8" s="183">
        <v>0</v>
      </c>
      <c r="K8" s="37"/>
    </row>
    <row r="9" spans="1:11" ht="31.5" x14ac:dyDescent="0.25">
      <c r="A9" s="39" t="s">
        <v>130</v>
      </c>
      <c r="B9" s="183"/>
      <c r="C9" s="183"/>
      <c r="D9" s="183"/>
      <c r="E9" s="183"/>
      <c r="F9" s="183"/>
      <c r="G9" s="183"/>
      <c r="H9" s="183">
        <f>Доходы!D25</f>
        <v>1795663775</v>
      </c>
      <c r="I9" s="183">
        <v>0</v>
      </c>
      <c r="J9" s="183">
        <v>0</v>
      </c>
      <c r="K9" s="37"/>
    </row>
    <row r="10" spans="1:11" ht="15.75" x14ac:dyDescent="0.25">
      <c r="A10" s="39" t="s">
        <v>131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37"/>
    </row>
    <row r="11" spans="1:11" ht="15.75" x14ac:dyDescent="0.25">
      <c r="A11" s="39" t="s">
        <v>132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37"/>
    </row>
    <row r="12" spans="1:1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2023-02-10T13:32:53Z</dcterms:modified>
</cp:coreProperties>
</file>