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Бюджет 2022\Проект решения МС ТМР о внесении изменений в бюджет (редакция 3)\"/>
    </mc:Choice>
  </mc:AlternateContent>
  <xr:revisionPtr revIDLastSave="0" documentId="13_ncr:1_{31CD273E-6B7F-4067-A617-390135B1D2E6}" xr6:coauthVersionLast="45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Доходы" sheetId="2" state="hidden" r:id="rId1"/>
    <sheet name="Расходы старые" sheetId="1" state="hidden" r:id="rId2"/>
    <sheet name="расходы" sheetId="3" r:id="rId3"/>
    <sheet name="источники" sheetId="4" state="hidden" r:id="rId4"/>
    <sheet name="Лист1" sheetId="5" state="hidden" r:id="rId5"/>
  </sheets>
  <definedNames>
    <definedName name="_xlnm._FilterDatabase" localSheetId="2" hidden="1">расходы!$A$4:$O$5</definedName>
    <definedName name="_xlnm.Print_Titles" localSheetId="2">расходы!$4:$5</definedName>
    <definedName name="_xlnm.Print_Titles" localSheetId="1">'Расходы старые'!$A:$B,'Расходы старые'!$2:$6</definedName>
    <definedName name="_xlnm.Print_Area" localSheetId="0">Доходы!$B$1:$G$112</definedName>
    <definedName name="_xlnm.Print_Area" localSheetId="3">источники!$A$1:$K$14</definedName>
    <definedName name="_xlnm.Print_Area" localSheetId="2">расходы!$B$1:$P$199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8" i="3" l="1"/>
  <c r="J188" i="3" s="1"/>
  <c r="J189" i="3"/>
  <c r="I188" i="3"/>
  <c r="J21" i="3" l="1"/>
  <c r="J116" i="3"/>
  <c r="M187" i="3" l="1"/>
  <c r="M188" i="3"/>
  <c r="J31" i="3"/>
  <c r="J39" i="3"/>
  <c r="J40" i="3"/>
  <c r="J41" i="3"/>
  <c r="J19" i="3"/>
  <c r="B6" i="4"/>
  <c r="I194" i="3"/>
  <c r="J142" i="3"/>
  <c r="I141" i="3"/>
  <c r="G24" i="3"/>
  <c r="G39" i="3"/>
  <c r="G31" i="3"/>
  <c r="G38" i="3"/>
  <c r="O100" i="3"/>
  <c r="N100" i="3"/>
  <c r="L100" i="3"/>
  <c r="I100" i="3"/>
  <c r="F100" i="3"/>
  <c r="O53" i="3"/>
  <c r="N53" i="3"/>
  <c r="O50" i="3"/>
  <c r="N50" i="3"/>
  <c r="L53" i="3"/>
  <c r="I53" i="3"/>
  <c r="F53" i="3"/>
  <c r="F38" i="2" l="1"/>
  <c r="E38" i="2"/>
  <c r="E26" i="2" l="1"/>
  <c r="F26" i="2"/>
  <c r="D82" i="2"/>
  <c r="D81" i="2" s="1"/>
  <c r="D109" i="2"/>
  <c r="D38" i="2"/>
  <c r="D26" i="2"/>
  <c r="O76" i="3" l="1"/>
  <c r="N76" i="3"/>
  <c r="O32" i="3"/>
  <c r="N32" i="3"/>
  <c r="O29" i="3"/>
  <c r="N29" i="3"/>
  <c r="N151" i="3"/>
  <c r="N167" i="3"/>
  <c r="O169" i="3"/>
  <c r="N169" i="3"/>
  <c r="O166" i="3"/>
  <c r="N166" i="3"/>
  <c r="J193" i="3" l="1"/>
  <c r="J178" i="3" l="1"/>
  <c r="O186" i="3" l="1"/>
  <c r="N186" i="3"/>
  <c r="I186" i="3"/>
  <c r="F186" i="3"/>
  <c r="L186" i="3"/>
  <c r="J164" i="3" l="1"/>
  <c r="O162" i="3"/>
  <c r="N162" i="3"/>
  <c r="I162" i="3"/>
  <c r="F162" i="3"/>
  <c r="O180" i="3"/>
  <c r="N180" i="3"/>
  <c r="L180" i="3"/>
  <c r="I180" i="3"/>
  <c r="F180" i="3"/>
  <c r="O177" i="3"/>
  <c r="N177" i="3"/>
  <c r="L177" i="3"/>
  <c r="I177" i="3"/>
  <c r="F177" i="3"/>
  <c r="O175" i="3"/>
  <c r="N175" i="3"/>
  <c r="L175" i="3"/>
  <c r="I175" i="3"/>
  <c r="F175" i="3"/>
  <c r="O127" i="3"/>
  <c r="N127" i="3"/>
  <c r="L127" i="3"/>
  <c r="I127" i="3"/>
  <c r="F127" i="3"/>
  <c r="L162" i="3" l="1"/>
  <c r="M136" i="3"/>
  <c r="J120" i="3"/>
  <c r="M97" i="3"/>
  <c r="J99" i="3"/>
  <c r="G71" i="3"/>
  <c r="G72" i="3"/>
  <c r="G73" i="3"/>
  <c r="J48" i="3"/>
  <c r="G33" i="3"/>
  <c r="J187" i="3" l="1"/>
  <c r="G30" i="3" l="1"/>
  <c r="G29" i="3"/>
  <c r="G187" i="3" l="1"/>
  <c r="E24" i="2" l="1"/>
  <c r="F24" i="2"/>
  <c r="F82" i="2"/>
  <c r="F81" i="2" s="1"/>
  <c r="E82" i="2"/>
  <c r="E81" i="2" s="1"/>
  <c r="J122" i="3" l="1"/>
  <c r="J10" i="3"/>
  <c r="J94" i="3" l="1"/>
  <c r="D8" i="2" l="1"/>
  <c r="G32" i="3" l="1"/>
  <c r="I95" i="3" l="1"/>
  <c r="L95" i="3"/>
  <c r="O170" i="3"/>
  <c r="N170" i="3"/>
  <c r="L170" i="3"/>
  <c r="I170" i="3"/>
  <c r="F170" i="3"/>
  <c r="F95" i="3" l="1"/>
  <c r="J20" i="3" l="1"/>
  <c r="O133" i="3" l="1"/>
  <c r="J78" i="3"/>
  <c r="I18" i="3"/>
  <c r="L18" i="3"/>
  <c r="G76" i="3"/>
  <c r="G77" i="3"/>
  <c r="G74" i="3"/>
  <c r="G69" i="3"/>
  <c r="G68" i="3"/>
  <c r="G67" i="3"/>
  <c r="G66" i="3"/>
  <c r="G65" i="3"/>
  <c r="G64" i="3"/>
  <c r="G63" i="3"/>
  <c r="G62" i="3"/>
  <c r="G61" i="3"/>
  <c r="O59" i="3"/>
  <c r="N59" i="3"/>
  <c r="L59" i="3"/>
  <c r="I59" i="3"/>
  <c r="F59" i="3"/>
  <c r="O46" i="3"/>
  <c r="N46" i="3"/>
  <c r="L46" i="3"/>
  <c r="I46" i="3"/>
  <c r="F46" i="3"/>
  <c r="O43" i="3"/>
  <c r="N43" i="3"/>
  <c r="L43" i="3"/>
  <c r="I43" i="3"/>
  <c r="F43" i="3"/>
  <c r="G41" i="3"/>
  <c r="I28" i="3"/>
  <c r="J30" i="3"/>
  <c r="O28" i="3"/>
  <c r="N28" i="3"/>
  <c r="L28" i="3"/>
  <c r="F28" i="3"/>
  <c r="J22" i="3"/>
  <c r="O18" i="3"/>
  <c r="N18" i="3"/>
  <c r="F18" i="3"/>
  <c r="N27" i="3" l="1"/>
  <c r="O27" i="3"/>
  <c r="I27" i="3"/>
  <c r="L27" i="3"/>
  <c r="F27" i="3"/>
  <c r="G70" i="3"/>
  <c r="O149" i="3" l="1"/>
  <c r="N149" i="3"/>
  <c r="L149" i="3"/>
  <c r="I149" i="3"/>
  <c r="F149" i="3"/>
  <c r="O159" i="3"/>
  <c r="N159" i="3"/>
  <c r="O182" i="3"/>
  <c r="N182" i="3"/>
  <c r="L182" i="3"/>
  <c r="I182" i="3"/>
  <c r="F182" i="3"/>
  <c r="O139" i="3"/>
  <c r="N139" i="3"/>
  <c r="O137" i="3"/>
  <c r="N137" i="3"/>
  <c r="N133" i="3"/>
  <c r="L133" i="3"/>
  <c r="I133" i="3"/>
  <c r="F133" i="3"/>
  <c r="J113" i="3"/>
  <c r="O112" i="3"/>
  <c r="N112" i="3"/>
  <c r="L112" i="3"/>
  <c r="I112" i="3"/>
  <c r="F112" i="3"/>
  <c r="O95" i="3"/>
  <c r="N95" i="3"/>
  <c r="O93" i="3"/>
  <c r="N93" i="3"/>
  <c r="L93" i="3"/>
  <c r="I93" i="3"/>
  <c r="F93" i="3"/>
  <c r="E8" i="2" l="1"/>
  <c r="F8" i="2"/>
  <c r="E14" i="2"/>
  <c r="F14" i="2"/>
  <c r="F6" i="2" l="1"/>
  <c r="E6" i="2"/>
  <c r="O194" i="3" l="1"/>
  <c r="N194" i="3"/>
  <c r="L194" i="3"/>
  <c r="E23" i="2"/>
  <c r="E22" i="2" s="1"/>
  <c r="E112" i="2" s="1"/>
  <c r="F23" i="2"/>
  <c r="F22" i="2" s="1"/>
  <c r="F112" i="2" s="1"/>
  <c r="L110" i="3" l="1"/>
  <c r="I110" i="3"/>
  <c r="F110" i="3"/>
  <c r="L139" i="3"/>
  <c r="I139" i="3"/>
  <c r="F139" i="3"/>
  <c r="L137" i="3"/>
  <c r="I137" i="3"/>
  <c r="F137" i="3"/>
  <c r="L159" i="3" l="1"/>
  <c r="I159" i="3"/>
  <c r="F159" i="3"/>
  <c r="J80" i="3" l="1"/>
  <c r="I107" i="3" l="1"/>
  <c r="J109" i="3"/>
  <c r="O156" i="3"/>
  <c r="N156" i="3"/>
  <c r="L156" i="3"/>
  <c r="I156" i="3"/>
  <c r="F156" i="3"/>
  <c r="O153" i="3"/>
  <c r="N153" i="3"/>
  <c r="L153" i="3"/>
  <c r="I153" i="3"/>
  <c r="F153" i="3"/>
  <c r="O147" i="3"/>
  <c r="N147" i="3"/>
  <c r="L147" i="3"/>
  <c r="I147" i="3"/>
  <c r="F147" i="3"/>
  <c r="O144" i="3"/>
  <c r="N144" i="3"/>
  <c r="L144" i="3"/>
  <c r="I144" i="3"/>
  <c r="F144" i="3"/>
  <c r="O141" i="3"/>
  <c r="N141" i="3"/>
  <c r="L141" i="3"/>
  <c r="F141" i="3"/>
  <c r="O131" i="3"/>
  <c r="O130" i="3" s="1"/>
  <c r="N131" i="3"/>
  <c r="N130" i="3" s="1"/>
  <c r="L131" i="3"/>
  <c r="L130" i="3" s="1"/>
  <c r="I131" i="3"/>
  <c r="I130" i="3" s="1"/>
  <c r="F131" i="3"/>
  <c r="F130" i="3" s="1"/>
  <c r="O124" i="3"/>
  <c r="N124" i="3"/>
  <c r="L124" i="3"/>
  <c r="I124" i="3"/>
  <c r="F124" i="3"/>
  <c r="O121" i="3"/>
  <c r="N121" i="3"/>
  <c r="L121" i="3"/>
  <c r="I121" i="3"/>
  <c r="F121" i="3"/>
  <c r="J119" i="3"/>
  <c r="O118" i="3"/>
  <c r="N118" i="3"/>
  <c r="L118" i="3"/>
  <c r="I118" i="3"/>
  <c r="F118" i="3"/>
  <c r="O115" i="3"/>
  <c r="N115" i="3"/>
  <c r="L115" i="3"/>
  <c r="I115" i="3"/>
  <c r="F115" i="3"/>
  <c r="J108" i="3"/>
  <c r="O107" i="3"/>
  <c r="N107" i="3"/>
  <c r="L107" i="3"/>
  <c r="F107" i="3"/>
  <c r="O105" i="3"/>
  <c r="N105" i="3"/>
  <c r="L105" i="3"/>
  <c r="I105" i="3"/>
  <c r="F105" i="3"/>
  <c r="O103" i="3"/>
  <c r="N103" i="3"/>
  <c r="L103" i="3"/>
  <c r="I103" i="3"/>
  <c r="F103" i="3"/>
  <c r="O98" i="3"/>
  <c r="N98" i="3"/>
  <c r="L98" i="3"/>
  <c r="I98" i="3"/>
  <c r="F98" i="3"/>
  <c r="O91" i="3"/>
  <c r="N91" i="3"/>
  <c r="L91" i="3"/>
  <c r="I91" i="3"/>
  <c r="F91" i="3"/>
  <c r="J83" i="3"/>
  <c r="O82" i="3"/>
  <c r="N82" i="3"/>
  <c r="L82" i="3"/>
  <c r="I82" i="3"/>
  <c r="F82" i="3"/>
  <c r="O79" i="3"/>
  <c r="O58" i="3" s="1"/>
  <c r="N79" i="3"/>
  <c r="N58" i="3" s="1"/>
  <c r="L79" i="3"/>
  <c r="L58" i="3" s="1"/>
  <c r="I79" i="3"/>
  <c r="I58" i="3" s="1"/>
  <c r="F79" i="3"/>
  <c r="F58" i="3" s="1"/>
  <c r="O15" i="3"/>
  <c r="N15" i="3"/>
  <c r="L15" i="3"/>
  <c r="I15" i="3"/>
  <c r="F15" i="3"/>
  <c r="O13" i="3"/>
  <c r="N13" i="3"/>
  <c r="L13" i="3"/>
  <c r="I13" i="3"/>
  <c r="F13" i="3"/>
  <c r="O8" i="3"/>
  <c r="O7" i="3" s="1"/>
  <c r="N8" i="3"/>
  <c r="L8" i="3"/>
  <c r="I8" i="3"/>
  <c r="F8" i="3"/>
  <c r="F7" i="3" s="1"/>
  <c r="D14" i="2"/>
  <c r="I7" i="3" l="1"/>
  <c r="L7" i="3"/>
  <c r="N7" i="3"/>
  <c r="L102" i="3"/>
  <c r="F102" i="3"/>
  <c r="I102" i="3"/>
  <c r="F90" i="3"/>
  <c r="O90" i="3"/>
  <c r="L90" i="3"/>
  <c r="D6" i="2"/>
  <c r="O102" i="3"/>
  <c r="N102" i="3"/>
  <c r="I90" i="3"/>
  <c r="N90" i="3"/>
  <c r="L184" i="3" l="1"/>
  <c r="F184" i="3"/>
  <c r="F197" i="3" s="1"/>
  <c r="I184" i="3"/>
  <c r="I197" i="3" s="1"/>
  <c r="N184" i="3"/>
  <c r="O184" i="3"/>
  <c r="D24" i="2"/>
  <c r="N185" i="3" l="1"/>
  <c r="O185" i="3"/>
  <c r="D185" i="3"/>
  <c r="H8" i="4" l="1"/>
  <c r="H23" i="1" l="1"/>
  <c r="U31" i="1"/>
  <c r="U7" i="1" s="1"/>
  <c r="V31" i="1"/>
  <c r="V7" i="1" s="1"/>
  <c r="W31" i="1"/>
  <c r="W7" i="1" s="1"/>
  <c r="X31" i="1"/>
  <c r="X7" i="1" s="1"/>
  <c r="Y31" i="1"/>
  <c r="Y7" i="1" s="1"/>
  <c r="Z31" i="1"/>
  <c r="Z7" i="1" s="1"/>
  <c r="AA31" i="1"/>
  <c r="AA7" i="1" s="1"/>
  <c r="AB31" i="1"/>
  <c r="AB7" i="1" s="1"/>
  <c r="AC31" i="1"/>
  <c r="AC7" i="1" s="1"/>
  <c r="AD31" i="1"/>
  <c r="AD7" i="1" s="1"/>
  <c r="AE31" i="1"/>
  <c r="AE7" i="1" s="1"/>
  <c r="T31" i="1"/>
  <c r="T7" i="1" s="1"/>
  <c r="Q39" i="1"/>
  <c r="Q31" i="1" s="1"/>
  <c r="U103" i="1"/>
  <c r="V103" i="1"/>
  <c r="W103" i="1"/>
  <c r="X103" i="1"/>
  <c r="Y103" i="1"/>
  <c r="Z103" i="1"/>
  <c r="AA103" i="1"/>
  <c r="AB103" i="1"/>
  <c r="AC103" i="1"/>
  <c r="AD103" i="1"/>
  <c r="AE103" i="1"/>
  <c r="T103" i="1"/>
  <c r="U98" i="1"/>
  <c r="V98" i="1"/>
  <c r="W98" i="1"/>
  <c r="X98" i="1"/>
  <c r="Y98" i="1"/>
  <c r="Z98" i="1"/>
  <c r="AA98" i="1"/>
  <c r="AB98" i="1"/>
  <c r="AC98" i="1"/>
  <c r="AD98" i="1"/>
  <c r="AE98" i="1"/>
  <c r="T98" i="1"/>
  <c r="U81" i="1"/>
  <c r="V81" i="1"/>
  <c r="W81" i="1"/>
  <c r="X81" i="1"/>
  <c r="Y81" i="1"/>
  <c r="Z81" i="1"/>
  <c r="AA81" i="1"/>
  <c r="AB81" i="1"/>
  <c r="AC81" i="1"/>
  <c r="AD81" i="1"/>
  <c r="AE81" i="1"/>
  <c r="T81" i="1"/>
  <c r="U75" i="1"/>
  <c r="V75" i="1"/>
  <c r="W75" i="1"/>
  <c r="X75" i="1"/>
  <c r="Y75" i="1"/>
  <c r="Z75" i="1"/>
  <c r="AA75" i="1"/>
  <c r="AB75" i="1"/>
  <c r="AC75" i="1"/>
  <c r="AD75" i="1"/>
  <c r="AE75" i="1"/>
  <c r="T75" i="1"/>
  <c r="U64" i="1"/>
  <c r="V64" i="1"/>
  <c r="W64" i="1"/>
  <c r="X64" i="1"/>
  <c r="Y64" i="1"/>
  <c r="Z64" i="1"/>
  <c r="AA64" i="1"/>
  <c r="AB64" i="1"/>
  <c r="AC64" i="1"/>
  <c r="AD64" i="1"/>
  <c r="AE64" i="1"/>
  <c r="T64" i="1"/>
  <c r="U48" i="1"/>
  <c r="V48" i="1"/>
  <c r="W48" i="1"/>
  <c r="X48" i="1"/>
  <c r="Y48" i="1"/>
  <c r="Z48" i="1"/>
  <c r="AA48" i="1"/>
  <c r="AB48" i="1"/>
  <c r="AC48" i="1"/>
  <c r="AD48" i="1"/>
  <c r="AE48" i="1"/>
  <c r="T48" i="1"/>
  <c r="U41" i="1"/>
  <c r="V41" i="1"/>
  <c r="W41" i="1"/>
  <c r="X41" i="1"/>
  <c r="Y41" i="1"/>
  <c r="Z41" i="1"/>
  <c r="AA41" i="1"/>
  <c r="AB41" i="1"/>
  <c r="AC41" i="1"/>
  <c r="AD41" i="1"/>
  <c r="AE41" i="1"/>
  <c r="T41" i="1"/>
  <c r="S110" i="1"/>
  <c r="T106" i="1" l="1"/>
  <c r="AC106" i="1"/>
  <c r="AB106" i="1"/>
  <c r="X106" i="1"/>
  <c r="AE106" i="1"/>
  <c r="W106" i="1"/>
  <c r="Y106" i="1"/>
  <c r="AD106" i="1"/>
  <c r="Z106" i="1"/>
  <c r="V106" i="1"/>
  <c r="AA106" i="1"/>
  <c r="U106" i="1"/>
  <c r="Q41" i="1"/>
  <c r="L41" i="1" l="1"/>
  <c r="Q98" i="1" l="1"/>
  <c r="Q81" i="1"/>
  <c r="D81" i="1"/>
  <c r="M87" i="1" l="1"/>
  <c r="L81" i="1" l="1"/>
  <c r="M83" i="1"/>
  <c r="M82" i="1"/>
  <c r="H87" i="1" l="1"/>
  <c r="M86" i="1"/>
  <c r="M74" i="1"/>
  <c r="M104" i="1" l="1"/>
  <c r="D75" i="1" l="1"/>
  <c r="L103" i="1"/>
  <c r="N103" i="1"/>
  <c r="O103" i="1"/>
  <c r="Q103" i="1"/>
  <c r="I98" i="1"/>
  <c r="J98" i="1"/>
  <c r="L98" i="1"/>
  <c r="N98" i="1"/>
  <c r="O98" i="1"/>
  <c r="N81" i="1"/>
  <c r="O81" i="1"/>
  <c r="I75" i="1"/>
  <c r="J75" i="1"/>
  <c r="L75" i="1"/>
  <c r="N75" i="1"/>
  <c r="O75" i="1"/>
  <c r="Q75" i="1"/>
  <c r="Q48" i="1"/>
  <c r="L48" i="1"/>
  <c r="G64" i="1"/>
  <c r="I64" i="1"/>
  <c r="J64" i="1"/>
  <c r="L64" i="1"/>
  <c r="N64" i="1"/>
  <c r="O64" i="1"/>
  <c r="Q64" i="1"/>
  <c r="N41" i="1"/>
  <c r="O41" i="1"/>
  <c r="L31" i="1"/>
  <c r="Q7" i="1"/>
  <c r="G31" i="1"/>
  <c r="G7" i="1" s="1"/>
  <c r="G103" i="1"/>
  <c r="G98" i="1"/>
  <c r="G75" i="1"/>
  <c r="G41" i="1"/>
  <c r="D103" i="1"/>
  <c r="D98" i="1"/>
  <c r="D48" i="1"/>
  <c r="D41" i="1"/>
  <c r="D31" i="1"/>
  <c r="D7" i="1" s="1"/>
  <c r="D64" i="1"/>
  <c r="L7" i="1" l="1"/>
  <c r="L106" i="1" s="1"/>
  <c r="K108" i="1" s="1"/>
  <c r="G48" i="1"/>
  <c r="G81" i="1"/>
  <c r="D106" i="1"/>
  <c r="S98" i="1"/>
  <c r="Q106" i="1"/>
  <c r="P108" i="1" s="1"/>
  <c r="G106" i="1" l="1"/>
  <c r="C108" i="1" s="1"/>
  <c r="C31" i="1"/>
  <c r="E31" i="1"/>
  <c r="F31" i="1"/>
  <c r="I31" i="1"/>
  <c r="I7" i="1" s="1"/>
  <c r="J31" i="1"/>
  <c r="J7" i="1" s="1"/>
  <c r="K31" i="1"/>
  <c r="M31" i="1"/>
  <c r="N31" i="1"/>
  <c r="N7" i="1" s="1"/>
  <c r="O31" i="1"/>
  <c r="O7" i="1" s="1"/>
  <c r="P31" i="1"/>
  <c r="R31" i="1" s="1"/>
  <c r="S7" i="1" l="1"/>
  <c r="I81" i="1" l="1"/>
  <c r="J81" i="1"/>
  <c r="S109" i="1" l="1"/>
  <c r="I48" i="1"/>
  <c r="J48" i="1"/>
  <c r="N48" i="1"/>
  <c r="N106" i="1" s="1"/>
  <c r="O48" i="1"/>
  <c r="O106" i="1" s="1"/>
  <c r="I41" i="1"/>
  <c r="J41" i="1"/>
  <c r="I103" i="1" l="1"/>
  <c r="J103" i="1"/>
  <c r="S75" i="1" l="1"/>
  <c r="I106" i="1" l="1"/>
  <c r="S64" i="1" l="1"/>
  <c r="S108" i="1"/>
  <c r="S41" i="1"/>
  <c r="S103" i="1"/>
  <c r="S48" i="1"/>
  <c r="S81" i="1"/>
  <c r="J106" i="1"/>
  <c r="S106" i="1" l="1"/>
  <c r="L197" i="3"/>
  <c r="E199" i="3" s="1"/>
  <c r="I6" i="4" s="1"/>
  <c r="D23" i="2"/>
  <c r="D22" i="2" s="1"/>
  <c r="D112" i="2" s="1"/>
  <c r="H9" i="4" l="1"/>
  <c r="H6" i="4" s="1"/>
  <c r="J6" i="4" s="1"/>
  <c r="J7" i="4" s="1"/>
</calcChain>
</file>

<file path=xl/sharedStrings.xml><?xml version="1.0" encoding="utf-8"?>
<sst xmlns="http://schemas.openxmlformats.org/spreadsheetml/2006/main" count="1099" uniqueCount="528">
  <si>
    <t>№п/п</t>
  </si>
  <si>
    <t>Наименование ГРБС</t>
  </si>
  <si>
    <t>+</t>
  </si>
  <si>
    <t>-</t>
  </si>
  <si>
    <t>передвижки</t>
  </si>
  <si>
    <t>областной бюджет</t>
  </si>
  <si>
    <t>Администрация ТМР</t>
  </si>
  <si>
    <t>Департамент муниципального имущества АТМР</t>
  </si>
  <si>
    <t>Департамент образования АТМР</t>
  </si>
  <si>
    <t>Департамент труда и социального развития ТМР</t>
  </si>
  <si>
    <t>Департамент финансов АТМР</t>
  </si>
  <si>
    <t>Департамент ЖКХ и строительства АТМР</t>
  </si>
  <si>
    <t>МУ КСП</t>
  </si>
  <si>
    <t>ИТОГО</t>
  </si>
  <si>
    <t>ВСЕГО</t>
  </si>
  <si>
    <t>бюджет поселений</t>
  </si>
  <si>
    <t xml:space="preserve"> бюджет района</t>
  </si>
  <si>
    <t>Всего</t>
  </si>
  <si>
    <t>федеральный бюджет + ФСР ЖКХ</t>
  </si>
  <si>
    <t>Департамент культуры и молодежной политики АТМР</t>
  </si>
  <si>
    <t>Дорожный фонд</t>
  </si>
  <si>
    <t xml:space="preserve">  рублей</t>
  </si>
  <si>
    <t>дефицит в том числе</t>
  </si>
  <si>
    <t>Увеличение собственных доходов</t>
  </si>
  <si>
    <t>Дорожный фонд всего:</t>
  </si>
  <si>
    <t>За счет остатков на нач. года  ДФ</t>
  </si>
  <si>
    <t>Субсидия на повышение оплаты труда отдельным категорим</t>
  </si>
  <si>
    <t>План предыдущей редакции бюджета</t>
  </si>
  <si>
    <t>Изменения текущей редакции бюджета</t>
  </si>
  <si>
    <t>% изменений</t>
  </si>
  <si>
    <t>Х</t>
  </si>
  <si>
    <t>Проведение работ по судну "Борис Кустодиев" (средний ремонт)</t>
  </si>
  <si>
    <t>Ремонт кровли здания Выползовского ДК после ураганного ветра 05.08</t>
  </si>
  <si>
    <t>ремонт Константиновского СКК</t>
  </si>
  <si>
    <t>содержание газеты "Берега"</t>
  </si>
  <si>
    <t>приобретение оргтехники "Столбищенский ДК" подарочный сертификат</t>
  </si>
  <si>
    <t>Проезд больных гемодиализом</t>
  </si>
  <si>
    <t>Содержание КСП</t>
  </si>
  <si>
    <t xml:space="preserve"> перераспределеные средства  областной субсидии</t>
  </si>
  <si>
    <t>за счет  5% собственных доходов</t>
  </si>
  <si>
    <t>рублей</t>
  </si>
  <si>
    <t>бюджет района</t>
  </si>
  <si>
    <t>бюджет поселения</t>
  </si>
  <si>
    <t>2020 год</t>
  </si>
  <si>
    <t>2021 год</t>
  </si>
  <si>
    <t xml:space="preserve">                                                      2019 год                                                                                             </t>
  </si>
  <si>
    <t>бюджет фед.+ обл.</t>
  </si>
  <si>
    <t>Межсезонные пассажирские перевозки</t>
  </si>
  <si>
    <t>Перевозки речным транспортом</t>
  </si>
  <si>
    <t>Мероприятия по БДД</t>
  </si>
  <si>
    <t>Обеспечение деятельности организации</t>
  </si>
  <si>
    <t>Ремонт дорог в рамках  Агломерация "Ярославская"</t>
  </si>
  <si>
    <t>Оплата лизинговых платежей</t>
  </si>
  <si>
    <t>в том числе:                   инициативное бюджетирование</t>
  </si>
  <si>
    <t>Содержание и ремонт дорог, ПСД</t>
  </si>
  <si>
    <t>Субсидирование доставки товаров на селе</t>
  </si>
  <si>
    <t>Содержание муниципального жилфонда, установка приборов учета</t>
  </si>
  <si>
    <t>Мероприятия по газификации  на территории г.Тутаев</t>
  </si>
  <si>
    <t>Мероприятия по переводу ЖФ на индивидуальное газ.отопление</t>
  </si>
  <si>
    <t>Мероприятия по сбору и переработке ливневых стоков</t>
  </si>
  <si>
    <t>ТОЭ строительство водоводов на территори гп Тутаев</t>
  </si>
  <si>
    <t>Инициативное бюджетирование</t>
  </si>
  <si>
    <t>Уличное освещение</t>
  </si>
  <si>
    <t>Содержание сетей ул.освещение</t>
  </si>
  <si>
    <t>Содержание учреждения</t>
  </si>
  <si>
    <t>Мероприятия по благоустройству</t>
  </si>
  <si>
    <t>Мероприятия по формированию современной гор.среды</t>
  </si>
  <si>
    <t>Содержание  кладбищ</t>
  </si>
  <si>
    <t>Межевание земельных участков</t>
  </si>
  <si>
    <t>дотация на выравнивание УБО поселений</t>
  </si>
  <si>
    <t>Газификация п.Копниское, п.Мишаки</t>
  </si>
  <si>
    <t>Ремонт водопровода Судилово</t>
  </si>
  <si>
    <t>Подготовка к зиме</t>
  </si>
  <si>
    <t>Расходы на приобретение автотранспорта  врамках фед. проека  "Старшее поколение"</t>
  </si>
  <si>
    <t>Денежная выплата  "Почетный Донор"</t>
  </si>
  <si>
    <t>Проезд многодетных</t>
  </si>
  <si>
    <t>проезд многодетных  (кредиторская задолженность)</t>
  </si>
  <si>
    <t>Увеличение (+), уменьшение (-), руб.</t>
  </si>
  <si>
    <t>Наименование источника дохода</t>
  </si>
  <si>
    <t>Налоговые и неналоговые доходы, всего</t>
  </si>
  <si>
    <t>в том числе: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</si>
  <si>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</si>
  <si>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</si>
  <si>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 xml:space="preserve">Основание </t>
  </si>
  <si>
    <t>Иные межбюджетные трансферты</t>
  </si>
  <si>
    <t>2. Изменения расходной части бюджета Тутаевского муниципального района</t>
  </si>
  <si>
    <t>Доходы</t>
  </si>
  <si>
    <t>Расходы</t>
  </si>
  <si>
    <t xml:space="preserve">За счёт остатков на нач. года </t>
  </si>
  <si>
    <t>Увеличение  (уменьшение) собственных доходов</t>
  </si>
  <si>
    <t>Увеличение обл.  и фед.средств</t>
  </si>
  <si>
    <t>увеличение за  счёт дотации</t>
  </si>
  <si>
    <t>условно утверждённые</t>
  </si>
  <si>
    <t>№</t>
  </si>
  <si>
    <t xml:space="preserve">Наименование </t>
  </si>
  <si>
    <t>Средства вышестоящих бюджетов</t>
  </si>
  <si>
    <t>Средства бюджета поселения</t>
  </si>
  <si>
    <t>План предыдущей редакции</t>
  </si>
  <si>
    <t>Изменения текущей редакции</t>
  </si>
  <si>
    <t>% изменения</t>
  </si>
  <si>
    <t>х</t>
  </si>
  <si>
    <t>ИТОГО программные расходы</t>
  </si>
  <si>
    <t>ИТОГО непрограммные расходы бюджета</t>
  </si>
  <si>
    <t>Всего расходов</t>
  </si>
  <si>
    <t>Итого расходов:</t>
  </si>
  <si>
    <t>Муниципальная программа "Развитие образования, физической культуры и спорта в Тутаевском муниципальном районе"</t>
  </si>
  <si>
    <t>Муниципальная программа  "Развитие культуры, туризма и молодежной политики в Тутаевском муниципальном районе"</t>
  </si>
  <si>
    <t>Ведомственная целевая программа «Молодежь»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</si>
  <si>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</si>
  <si>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</si>
  <si>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Ведомственная целевая программа «Сохранение и развитие культуры Тутаевского муниципального района»</t>
  </si>
  <si>
    <t xml:space="preserve">Ведомственная целевая программа департамента образования Администрации Тутаевского муниципального района 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</si>
  <si>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</si>
  <si>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Муниципальная целевая программа "Развитие физической культуры и спорта в Тутаевском муниципальном районе"</t>
  </si>
  <si>
    <t>Муниципальная программа "Социальная поддержка населения Тутаевского муниципального района"</t>
  </si>
  <si>
    <t xml:space="preserve">Ведомственная целевая программа «Социальная поддержка населения Тутаевского муниципального района» </t>
  </si>
  <si>
    <t>Муниципальная целевая программа "Улучшение условий и охраны труда" по Тутаевскому муниципальному району</t>
  </si>
  <si>
    <t>Муниципальная программа "Доступная среда "</t>
  </si>
  <si>
    <t>Муниципальная программа "Обеспечение качественными коммунальными услугами населения Тутаевского муниципального района"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</si>
  <si>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</si>
  <si>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</si>
  <si>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</si>
  <si>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</si>
  <si>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</si>
  <si>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</si>
  <si>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Муниципальная целевая программа "Развитие потребительского рынка Тутаевского муниципального района "</t>
  </si>
  <si>
    <t>Муниципальная целевая программа "Развитие агропромышленного комплекса и сельских территорий Тутаевского муниципального района"</t>
  </si>
  <si>
    <t>Ведомственная целевая программа департамента финансов администрации Тутаевского муниципального района</t>
  </si>
  <si>
    <t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t>
  </si>
  <si>
    <t>Муниципальная программа "Информатизация управленческой деятельности Администрации Тутаевского муниципального района"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</si>
  <si>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</si>
  <si>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</si>
  <si>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</si>
  <si>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</si>
  <si>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</si>
  <si>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Муниципальная целевая программа "Благоустройство и озеленение территории  в Тутаевского муниципального  района"</t>
  </si>
  <si>
    <t>Муниципальная программа "Охрана окружающей среды и рациональное природопользование в Тутаевском муниципальном районе"</t>
  </si>
  <si>
    <t>Муниципальная программа "Обеспечение муниципальных закупок в Тутаевском муниципальном районе"</t>
  </si>
  <si>
    <t>Муниципальная программа "Формирование  современной городской среды"  Тутаевского муниципального района</t>
  </si>
  <si>
    <t>Муниципальная программа "Внедрение и развитие аппаратно-программного комплекса "Безопасный город"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</si>
  <si>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</si>
  <si>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1.1</t>
  </si>
  <si>
    <t>1.2</t>
  </si>
  <si>
    <t>1.3</t>
  </si>
  <si>
    <t>1.4</t>
  </si>
  <si>
    <t>2</t>
  </si>
  <si>
    <t>ГРБС</t>
  </si>
  <si>
    <t>2.1</t>
  </si>
  <si>
    <t>2.2</t>
  </si>
  <si>
    <t>2.3</t>
  </si>
  <si>
    <t>3</t>
  </si>
  <si>
    <t>3.1</t>
  </si>
  <si>
    <t>3.2</t>
  </si>
  <si>
    <t>4</t>
  </si>
  <si>
    <t>5</t>
  </si>
  <si>
    <t>5.1</t>
  </si>
  <si>
    <t>5.2</t>
  </si>
  <si>
    <t>5.3</t>
  </si>
  <si>
    <t>5.4</t>
  </si>
  <si>
    <t>9</t>
  </si>
  <si>
    <t>9.1</t>
  </si>
  <si>
    <t>9.2</t>
  </si>
  <si>
    <t>9.3</t>
  </si>
  <si>
    <t>11</t>
  </si>
  <si>
    <t>12</t>
  </si>
  <si>
    <t>13</t>
  </si>
  <si>
    <t>14</t>
  </si>
  <si>
    <t>15</t>
  </si>
  <si>
    <t>17</t>
  </si>
  <si>
    <t>17.1</t>
  </si>
  <si>
    <t>17.2</t>
  </si>
  <si>
    <t>19</t>
  </si>
  <si>
    <t>20</t>
  </si>
  <si>
    <t>21</t>
  </si>
  <si>
    <t>22</t>
  </si>
  <si>
    <t>23</t>
  </si>
  <si>
    <t>24</t>
  </si>
  <si>
    <t>40.9.00</t>
  </si>
  <si>
    <t>X</t>
  </si>
  <si>
    <t>Расходы на содержание ребенка в семье опекунов</t>
  </si>
  <si>
    <t>На определение поставщиков (подрядчиков, исполнителей) в сельских поселениях</t>
  </si>
  <si>
    <t>проведение оценки условий труда</t>
  </si>
  <si>
    <t>Мероприятия в сфере культуры</t>
  </si>
  <si>
    <t>Средства района</t>
  </si>
  <si>
    <t xml:space="preserve">ИТОГО </t>
  </si>
  <si>
    <t>ДК</t>
  </si>
  <si>
    <t>ДО</t>
  </si>
  <si>
    <t>субсидии на поддержку СОНКО</t>
  </si>
  <si>
    <t>Спортивные мероприятия (уточнение программы)</t>
  </si>
  <si>
    <t>АТМР</t>
  </si>
  <si>
    <t>ДМИ</t>
  </si>
  <si>
    <t>ДТиСР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</si>
  <si>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соглашениями, в том числе:</t>
  </si>
  <si>
    <t>Примечание</t>
  </si>
  <si>
    <t>Обучение муниципальных служащих</t>
  </si>
  <si>
    <t>Мероприятия в области сохранения и восстановления исторического облика</t>
  </si>
  <si>
    <t>Муниципальная программа "Градостроительная деятельность на территории ТМР"</t>
  </si>
  <si>
    <t>Налоговые доходы</t>
  </si>
  <si>
    <t>Неналоговые доходы</t>
  </si>
  <si>
    <t xml:space="preserve">Безвозмездные поступления </t>
  </si>
  <si>
    <t>Содержание департамента</t>
  </si>
  <si>
    <t>,</t>
  </si>
  <si>
    <t>Субсидия на возмещение затрат по доставке товаров на село</t>
  </si>
  <si>
    <t>Ежемесячная выплата в связи с рождением 1 ребенка</t>
  </si>
  <si>
    <t>ДТ и СР</t>
  </si>
  <si>
    <t>ДТ иСР</t>
  </si>
  <si>
    <t>Дотации бюджетов субъектов Российской Федерации и муниципальных образований</t>
  </si>
  <si>
    <t>Иные мероприятия, предусмотренные НПА ЯО (средства депутатов)</t>
  </si>
  <si>
    <t>Оздоровительная компания</t>
  </si>
  <si>
    <t>Содержание МЦ Галактика</t>
  </si>
  <si>
    <t>Содержание учреждений общего образования</t>
  </si>
  <si>
    <t>Расходы на оборудование социально значимых объектов с целью обеспечения доступности для инвалидов</t>
  </si>
  <si>
    <t>Проведение гас. экспертизы</t>
  </si>
  <si>
    <t>Субсидирование  на частичное возмещение расходов по теплоснабжению населения и соц.сферы</t>
  </si>
  <si>
    <t xml:space="preserve">Мероприятия по благоустройству (обеспечение деятельности) </t>
  </si>
  <si>
    <t>Субвенция на предоставление гражданам субсидий на оплату жилого помещения и коммунальных услуг</t>
  </si>
  <si>
    <t>Профилактика правонарушений</t>
  </si>
  <si>
    <t>АТМР, ДФ, ДИ</t>
  </si>
  <si>
    <t>Содержание учреждений доп. Образования</t>
  </si>
  <si>
    <t>Ежемесячная выплата в связи с рождением 3 ребенка</t>
  </si>
  <si>
    <t>Расходы на содержание муниципального казенного учреждения соц. обслуживания населения</t>
  </si>
  <si>
    <t>Субсидия на оплату жилищно-коммунальных услуг гражданам</t>
  </si>
  <si>
    <t>Социальная поддержка отдельных категорий граждан в части  единовременной денежной выплаты</t>
  </si>
  <si>
    <t>Денежные выплаты отдельным категориям</t>
  </si>
  <si>
    <t>Ежемесячное пособие на ребенка</t>
  </si>
  <si>
    <t>Компенсация отдельным категориям граждан на оплату взноса на кап. ремонт</t>
  </si>
  <si>
    <t>Услуги банка и почты на оплату взноса на кап. ремонт отдельным категориям</t>
  </si>
  <si>
    <t>Ежемесячная денежная выплата, назначаемая в случае рождения 3-его ребенка до достижения возраста  3-х лет</t>
  </si>
  <si>
    <t>Соц. помощь отдельным категориям</t>
  </si>
  <si>
    <t>Расходы на обеспечение  деятельности  органов местного самоуправления в сфере соц. защиты</t>
  </si>
  <si>
    <t xml:space="preserve">Инициативное бюджетирование </t>
  </si>
  <si>
    <t>ЕДВ Почетным донорам</t>
  </si>
  <si>
    <t>Субвенции бюджетам муниципальных районов на государственную регистрацию актов гражданского состояния</t>
  </si>
  <si>
    <t xml:space="preserve">Мероприятия на благоустройство, реставрацию и реконструкцию памятников </t>
  </si>
  <si>
    <t>Содержание дошкольных учреждений</t>
  </si>
  <si>
    <t>Муниципальная программа "Развитие дорожного хозяйства в Тутаевском муниципальном районе"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</si>
  <si>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</si>
  <si>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</si>
  <si>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Муниципальная целевая программа "Развитие сетей уличного освещения на территории  Тутаевского муниципального района"</t>
  </si>
  <si>
    <t>содержание мест захоронений</t>
  </si>
  <si>
    <t>Муниципальная целевая программа "Стимулирование инвестиционной деятельности в Тутаевском муниципальном  районе "</t>
  </si>
  <si>
    <t>2022 год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</si>
  <si>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</si>
  <si>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 xml:space="preserve">компенсация отдельным категориям граждан оплаты взноса на капитальный ремонт общего имущества в многоквартирном доме 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</si>
  <si>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</si>
  <si>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Проведение инженерных коммуникаций  к инвестиционным площадкам(соф)</t>
  </si>
  <si>
    <t>Обустройство спортивной площадки у СШ №3</t>
  </si>
  <si>
    <t>Строительство ледовой арены</t>
  </si>
  <si>
    <t>Мероприятия в области спорта</t>
  </si>
  <si>
    <t xml:space="preserve"> ДФ</t>
  </si>
  <si>
    <t>99.9.00</t>
  </si>
  <si>
    <t>Пособие на рождение ребенка гражданам, не подлежащим  обязать. соц. страхованию на случай временной нетрудоспособности  в связи с материнством</t>
  </si>
  <si>
    <t>Условно утвержденные</t>
  </si>
  <si>
    <t xml:space="preserve">1. Изменения доходов бюджета Тутаевского муниципального района </t>
  </si>
  <si>
    <t>2023 год</t>
  </si>
  <si>
    <t>954 202 35084 05 0000 150</t>
  </si>
  <si>
    <t>954 202 35302 05 0000 150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</si>
  <si>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</si>
  <si>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953 202 35303 05 0000 150</t>
  </si>
  <si>
    <t>953 202 49999 05 4008 150</t>
  </si>
  <si>
    <t>950 202 40014 05 2693 150</t>
  </si>
  <si>
    <t>950 202 40014 05 2244 150</t>
  </si>
  <si>
    <t>950 202 40014 05 2393 150</t>
  </si>
  <si>
    <t>955 202 40014 05 2901 150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</si>
  <si>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</si>
  <si>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</si>
  <si>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950 202 40014 05 2535 150</t>
  </si>
  <si>
    <t>950 202 40014 05 2726 150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</si>
  <si>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</si>
  <si>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</si>
  <si>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1</t>
  </si>
  <si>
    <t>01</t>
  </si>
  <si>
    <t>04</t>
  </si>
  <si>
    <t>05</t>
  </si>
  <si>
    <t>09</t>
  </si>
  <si>
    <t>10</t>
  </si>
  <si>
    <t>Мероприятия по  благоустройство пл. Юбилейная</t>
  </si>
  <si>
    <t>Повышение уровня благоустройства дворовых и общественных  территорий (бл-во)</t>
  </si>
  <si>
    <t>Повышение уровня благоустройства дворовых территорий (ДФ)</t>
  </si>
  <si>
    <t>25</t>
  </si>
  <si>
    <t>26</t>
  </si>
  <si>
    <t>Содержание и ремонт общедомового имущества</t>
  </si>
  <si>
    <t>27</t>
  </si>
  <si>
    <t>Содержание и ремонт муниципальных квартир</t>
  </si>
  <si>
    <t>6</t>
  </si>
  <si>
    <t>7</t>
  </si>
  <si>
    <t>8</t>
  </si>
  <si>
    <t>16</t>
  </si>
  <si>
    <t>18</t>
  </si>
  <si>
    <t>№ п/п</t>
  </si>
  <si>
    <t xml:space="preserve">ИТОГО межбюджетные  расходы </t>
  </si>
  <si>
    <t>Стимулирование работников в рамках проектной деятельности</t>
  </si>
  <si>
    <t>Перевозка жителей нуждающихся в гемодиализе</t>
  </si>
  <si>
    <t>ФП "Успех каждого ребенка"</t>
  </si>
  <si>
    <t>Доплата к пенсии муниципальным служащим</t>
  </si>
  <si>
    <t>ЕДК при возникновении поствакцинальных осложнений</t>
  </si>
  <si>
    <t>Уведомления из областного бюджета</t>
  </si>
  <si>
    <t>954 202 35220 05 0000 150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</si>
  <si>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</si>
  <si>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</si>
  <si>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954 202 30024 05 3023 150</t>
  </si>
  <si>
    <t>954 202 30024 05 3042 150</t>
  </si>
  <si>
    <t>Субвенция на осуществление ежемесячной денежной выплаты на ребенка в возрасте от 3 до7 летвключительно в части расходов по доставке выплат получателям</t>
  </si>
  <si>
    <t xml:space="preserve">Мероприятия по внешнему благоустройство </t>
  </si>
  <si>
    <t xml:space="preserve">Обучение муниципальных  служащих </t>
  </si>
  <si>
    <t>Содержание муниципального имущества</t>
  </si>
  <si>
    <t>Компьютерное оборудование</t>
  </si>
  <si>
    <t>ДФ</t>
  </si>
  <si>
    <t>Безвозмездные поступления из других бюджетов бюджетной системы</t>
  </si>
  <si>
    <t>28</t>
  </si>
  <si>
    <t xml:space="preserve">Муниципальная программа «Комплексное развитие сельских территорий Тутаевского муниципального района»  </t>
  </si>
  <si>
    <t xml:space="preserve">Субсидирование автомобильных пассажирских перевозок </t>
  </si>
  <si>
    <t xml:space="preserve">Трудоустройство несовершеннолетних граждан </t>
  </si>
  <si>
    <t>954 2 02 30022 05 0000 150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</si>
  <si>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</si>
  <si>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 xml:space="preserve">Расходы по строительству межпоселковых газопроводов п. Мишаки, Кузилово, Емишево на тер. Артемьевского сп </t>
  </si>
  <si>
    <t>Коммунальные услуги Православной школе</t>
  </si>
  <si>
    <t>02</t>
  </si>
  <si>
    <t>03</t>
  </si>
  <si>
    <t>границы сельских поселений</t>
  </si>
  <si>
    <t>Субсидия на подготовку к зиме</t>
  </si>
  <si>
    <t>Прочие доходы от оказания платных услуг (работ) получателями средств бюджетов муниципальных районов</t>
  </si>
  <si>
    <t xml:space="preserve">Настоящий проект разработан в соответствии с Бюджетным кодексом Российской Федерации, Положением о бюджетном устройстве и бюджетном процессе в Тутаевском муниципальном районе, утвержденным решением МС ТМР от 28.09.2012 №116-г. Проект разработан в целях: - отражения доходов по предложениям главных администраторов доходов; - отражения межбюджетных трансфертов, передаваемых из других бюджетов бюджетной системы; -удовлетворения обоснованных заявок ГРБС.
</t>
  </si>
  <si>
    <t>953 1 13 01995 05 0000 130</t>
  </si>
  <si>
    <t>Расходы на повышение антитеррористической защищенности объектов образования</t>
  </si>
  <si>
    <t xml:space="preserve">Обеспечение деятельности учреждений по организации досуга в сфере культуры </t>
  </si>
  <si>
    <t>%</t>
  </si>
  <si>
    <t xml:space="preserve">строительство стадиона МОУ СОШ 7 </t>
  </si>
  <si>
    <t>Плата за негативное воздействие на окружающую среду</t>
  </si>
  <si>
    <t>Арендная плата за землю</t>
  </si>
  <si>
    <t>Доходы от сдачу в аренду имущества</t>
  </si>
  <si>
    <t>952 111 05000 05(13) 0000 120</t>
  </si>
  <si>
    <t xml:space="preserve">952 111 05000 05 0000 120 </t>
  </si>
  <si>
    <t>048 112 01000 01 0000 120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</si>
  <si>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</si>
  <si>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954 2 02 30024 05 3005 150</t>
  </si>
  <si>
    <t>953 2 02 30024 05 3007 150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</si>
  <si>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</si>
  <si>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</si>
  <si>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государственную поддержку опеки и попечительства</t>
  </si>
  <si>
    <t>Субвенция на организацию образовательного процесса в дошкольных образовательных организациях</t>
  </si>
  <si>
    <t>Субвенция на организацию образовательного процесса в общеобразовательных организациях</t>
  </si>
  <si>
    <t>Субвенция на организацию питания обучающихся образовательных организаций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</si>
  <si>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</si>
  <si>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>Субвенция на денежные выплаты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</si>
  <si>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</si>
  <si>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953 202 30024 05 3009 150</t>
  </si>
  <si>
    <t>953 202 30024 05 3010 150</t>
  </si>
  <si>
    <t>953 202 30024 05 3013 150</t>
  </si>
  <si>
    <t>953 202 30024 05 3014 150</t>
  </si>
  <si>
    <t>953 202 30024 05 3015 150</t>
  </si>
  <si>
    <t>953 202 30024 05 3017 150</t>
  </si>
  <si>
    <t>954 202 30024 05 3019 150</t>
  </si>
  <si>
    <t>954 202 30024 05 3020 150</t>
  </si>
  <si>
    <t>954 202 30024 05 3022 150</t>
  </si>
  <si>
    <t>Субвенция на выплату ежемесячного пособия на ребенка</t>
  </si>
  <si>
    <t>953 202 30024 05 3033 150</t>
  </si>
  <si>
    <t>Субвенция на частичную оплату стоимости путевки в организации отдыха детей и их оздоровления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</si>
  <si>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</si>
  <si>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>954 202 35380 05 000 150</t>
  </si>
  <si>
    <t>Субвенция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</si>
  <si>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954 202 35573 05 0000 150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</si>
  <si>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</si>
  <si>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950 202 35930 05 0000 150</t>
  </si>
  <si>
    <t>Мероприятия по охране окружающей среды</t>
  </si>
  <si>
    <t>Программное обеспечение</t>
  </si>
  <si>
    <t>экономия при торгах</t>
  </si>
  <si>
    <t>работы по консервации не выполнены</t>
  </si>
  <si>
    <t>Обследование ЖФ</t>
  </si>
  <si>
    <t>Мероприятия по охране окружающей среды (МБТ)</t>
  </si>
  <si>
    <t>950 202 30024 05 3027 150</t>
  </si>
  <si>
    <t>954 202 30024 05 3029 150</t>
  </si>
  <si>
    <t>954 202 30024 05 3037 150</t>
  </si>
  <si>
    <t>954 202 35462 05 0000 150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</si>
  <si>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</si>
  <si>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</si>
  <si>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</si>
  <si>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</si>
  <si>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954 202 20024 05 3004 150</t>
  </si>
  <si>
    <t>954 202 35137 05 0000 150</t>
  </si>
  <si>
    <t>954 202 35250 05 0000 150</t>
  </si>
  <si>
    <t>953 202 35260 05 0000 150</t>
  </si>
  <si>
    <t>954 202 35270 05 0000 150</t>
  </si>
  <si>
    <t>Субвенция на освобождение от оплаты стоимости  проезда детей из многодетных семей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</si>
  <si>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</si>
  <si>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</si>
  <si>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</si>
  <si>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</si>
  <si>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Содержание учреждений спорта</t>
  </si>
  <si>
    <t>Проезд детей из многодетных семей</t>
  </si>
  <si>
    <t>Книжные фонды</t>
  </si>
  <si>
    <t>Расходы на питание детей</t>
  </si>
  <si>
    <t>Компенсация расходов за присмотр и уход за детьми, осваивающими образовательные программы дошкольного образования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</si>
  <si>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</si>
  <si>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953 202 29999 05 2049 150</t>
  </si>
  <si>
    <t>Мероприятия по строительству объектов водоснабжения на селе</t>
  </si>
  <si>
    <t>Мероприятия по содержанию объектов водоснабжения и водоотведения гп Тутаев</t>
  </si>
  <si>
    <t>Муниципальная программа "Поддержка и развитие садоводческих, огороднических некоммерческих объединений граждан на территории   Тутаевского муниципального района"</t>
  </si>
  <si>
    <t>2024 год</t>
  </si>
  <si>
    <t xml:space="preserve">Субсидирование речных пассажирских перевозок </t>
  </si>
  <si>
    <t xml:space="preserve">Строительство колодцев на селе </t>
  </si>
  <si>
    <t>30</t>
  </si>
  <si>
    <t>29</t>
  </si>
  <si>
    <t>Муниципальная программа "Развитие агропромышленного комплекса в  Тутаевском муниципальном районе"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</si>
  <si>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</si>
  <si>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</si>
  <si>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Муниципальная программа "Развитие потребительского рынка Тутаевского муниципального района"</t>
  </si>
  <si>
    <t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t>
  </si>
  <si>
    <t xml:space="preserve">Обеспечение мероприятий по БДД </t>
  </si>
  <si>
    <t>Текущее содержание дорог</t>
  </si>
  <si>
    <t>Замена газового оборудования и приборов учета в мун.жилфонде</t>
  </si>
  <si>
    <t>Реализация проекта "Наши дворы"</t>
  </si>
  <si>
    <t>субсидирование сельхозтоваропроизводителей</t>
  </si>
  <si>
    <t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23.12.2021 №135-г "О бюджете Тутаевского муниципального района на 2022 год и на плановый период 2023 - 2024 годов"</t>
  </si>
  <si>
    <t>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</si>
  <si>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>софинансирование</t>
  </si>
  <si>
    <t>Жарочный шкаф</t>
  </si>
  <si>
    <t>200 внебюджет+ 444 остатки</t>
  </si>
  <si>
    <t xml:space="preserve">На ремонт учреждений культуры </t>
  </si>
  <si>
    <t xml:space="preserve"> В 2023 год с мун задания 2200 на мебель для Фоминского ДК</t>
  </si>
  <si>
    <t>ТО камер видеонаблюдения на территории Города</t>
  </si>
  <si>
    <t>Прочие неналоговые доходы</t>
  </si>
  <si>
    <t xml:space="preserve">950 1 17 05050 05 0000180 </t>
  </si>
  <si>
    <t>предложения главного администратора доходов - Департамента образовани АТМР</t>
  </si>
  <si>
    <t>перечисление остатков средств от приносящей доход деятельности в бюджет при изменении типа МБУ на МКУ УКСТ</t>
  </si>
  <si>
    <t>Дотация на поощрение достижения наилучших показателей по отдельным направлениям развития муниципальных образований Ярославской области</t>
  </si>
  <si>
    <t>950 202 19999 05 1006 150</t>
  </si>
  <si>
    <t>956 2 02 25467 05 0000 150</t>
  </si>
  <si>
    <t>956 2 02 25519 05 0000 150</t>
  </si>
  <si>
    <t>950 2 02 29999 05 2032 150</t>
  </si>
  <si>
    <t>953 2 02 29999 05 2037 150</t>
  </si>
  <si>
    <t>Субсидия на повышение оплаты труда отдельных категорий  работников муниципальных учреждений в сфере образования</t>
  </si>
  <si>
    <t>956 2 02 29999 05 2048 150</t>
  </si>
  <si>
    <t>956 2 02 29999 05 2040 150</t>
  </si>
  <si>
    <t>954 2 02 30024 05 3021 150</t>
  </si>
  <si>
    <t>950 2 02 30024 05 3028 150</t>
  </si>
  <si>
    <t>953 2 02 30024 05 3030 150</t>
  </si>
  <si>
    <t>950 2 02 30024 05 3031 150</t>
  </si>
  <si>
    <t>954 2 02 30024 05 3041 150</t>
  </si>
  <si>
    <t>953 202 35304 05 0000 150</t>
  </si>
  <si>
    <t>955 202 40014 05 4601 150</t>
  </si>
  <si>
    <t>952 202 40014 05 4602 150</t>
  </si>
  <si>
    <t>950 202 40014 05 4603 150</t>
  </si>
  <si>
    <t>950 202 40014 05 4604 150</t>
  </si>
  <si>
    <t>950 202 40014 05 4605 150</t>
  </si>
  <si>
    <t>950 202 40014 05 4606 150</t>
  </si>
  <si>
    <t>950 202 40014 05 4607 150</t>
  </si>
  <si>
    <t>950 202 40014 05 4609 150</t>
  </si>
  <si>
    <t>956 202 40014 05 4610 150</t>
  </si>
  <si>
    <t>953 202 40014 05 4612 150</t>
  </si>
  <si>
    <t>950 202 40014 05 4613 150</t>
  </si>
  <si>
    <t>950 202 40014 05 4614 150</t>
  </si>
  <si>
    <t>950 202 40014 05 4615 150</t>
  </si>
  <si>
    <t>950 202 40014 05 4617 150</t>
  </si>
  <si>
    <t>956 202 40014 05 4618 150</t>
  </si>
  <si>
    <t>950 202 40014 05 4619 150</t>
  </si>
  <si>
    <t>956 202 40014 05 4621 150</t>
  </si>
  <si>
    <t>954 202 40014 05 4622 150</t>
  </si>
  <si>
    <t>950 202 40014 05 4625 150</t>
  </si>
  <si>
    <t>950 202 40014 05 4627 150</t>
  </si>
  <si>
    <t>Прочие межбюджетные трансферты, передаваемые бюджетам муниципальных районов</t>
  </si>
  <si>
    <t>000 202 49999 05 0000 150</t>
  </si>
  <si>
    <t>952 202 49999 05 4009 150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</si>
  <si>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</si>
  <si>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</si>
  <si>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</si>
  <si>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Субсидия на обеспечение трудоустройства несовершеннолетних граждан на временные рабочие места</t>
  </si>
  <si>
    <t>Субсидия на проведение капиьального ремонта муниципальных библиотек</t>
  </si>
  <si>
    <t>Субвенция на оказание социальной помощи отдельным категориям  граждан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</si>
  <si>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</si>
  <si>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</si>
  <si>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</si>
  <si>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</si>
  <si>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</si>
  <si>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Межбюджетные трансферты на   содержание органов местного самоуправления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</si>
  <si>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</si>
  <si>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</si>
  <si>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Межбюджетные трансферты на обеспечение мероприятий по дорожной деятельности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</si>
  <si>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</si>
  <si>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Межбюджетные трансферты на создание условий для предоставления транспортных услуг населению</t>
  </si>
  <si>
    <t>Межбюджетные трансферты на обеспечение мероприятий по участию в профилактике терроризма и экстремизма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</si>
  <si>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</si>
  <si>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</si>
  <si>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</si>
  <si>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</si>
  <si>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Межбюджетные трансферты на обеспечение мероприятий по  формированию современной городской среды</t>
  </si>
  <si>
    <t>Межбюджетные трансферты на организацию ритуальных услуг и содержание мест захоронения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</si>
  <si>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</si>
  <si>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Межбюджетные трансферты на создание условий для деятельности народных дружин</t>
  </si>
  <si>
    <t>Межбюджетные трансферты на оказание поддержки деятельности социально ориентированным некоммерческим организациям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</si>
  <si>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</si>
  <si>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</si>
  <si>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</si>
  <si>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Межбюджетные трансферты на обеспечение мероприятий по выполнению прочих обязательств органами местного самоуправления</t>
  </si>
  <si>
    <t>Межбюджетные трансферты на проведение комплекса кадастровых работ на объектах газораспределения</t>
  </si>
  <si>
    <t>Онлайн конкурс</t>
  </si>
  <si>
    <t>5,9% на 5 месяцев</t>
  </si>
  <si>
    <t xml:space="preserve">Постановление Правительства ЯО </t>
  </si>
  <si>
    <t>Уведомления из поселений ТМР</t>
  </si>
  <si>
    <t>Уведомление из областного бюджета</t>
  </si>
  <si>
    <t xml:space="preserve">Муниципальная программа "Управление земельно-имущественным комплексом Тутаевского муниципального района" </t>
  </si>
  <si>
    <t>06</t>
  </si>
  <si>
    <t>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</si>
  <si>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Укрепление МТБ</t>
  </si>
  <si>
    <t>Содержание учреждений культуры</t>
  </si>
  <si>
    <t xml:space="preserve">631 на ремонт выставочного зала, -1267 содержание </t>
  </si>
  <si>
    <t xml:space="preserve"> 350 ремонт теплохода, 859 ПСД и ремонт ДК, 155 укрепление МТБ, 55 Инициативное софинансирование, 1733 Софинансирование библ.</t>
  </si>
  <si>
    <t>Содержание сетей уличного освещения</t>
  </si>
  <si>
    <t>сод.светофоров, остановочный комплекс, мероприятия по БДД</t>
  </si>
  <si>
    <t>Организация  деятельности учреждения</t>
  </si>
  <si>
    <t>Ремонт и содержание дорог  (обл. субсидия +соф-е)</t>
  </si>
  <si>
    <t>ФП ремонт дорог "Агломерация" (обл. субсидия +соф-е)</t>
  </si>
  <si>
    <t>Реконструкция ул. Строителей (обл. субсидия +соф-е)</t>
  </si>
  <si>
    <t>Приведение в нормативное состояние подъездов к социальным объектам обл. (обл. субсидия +соф-е)</t>
  </si>
  <si>
    <t>Муниципальные гарантии</t>
  </si>
  <si>
    <t>Дефицит        бюджета 1 редакция</t>
  </si>
  <si>
    <t>Дефицит                    бюджета 2 редакция</t>
  </si>
  <si>
    <t xml:space="preserve">3. Изменения  источников дефицита  бюджета  Тутаевского муниципального района на 2022 год </t>
  </si>
  <si>
    <t>Оценка имущества, признание прав</t>
  </si>
  <si>
    <t>Выполнение других обязательств ОМС</t>
  </si>
  <si>
    <t>АТМР,ДМИ</t>
  </si>
  <si>
    <t>Процентные платежи по обслуживанию муниципального долга</t>
  </si>
  <si>
    <t xml:space="preserve">безхозное имущество </t>
  </si>
  <si>
    <t>600тр-ЖКХ,600тр.-ЦКО,600т.р- ДМИ, 3200т.р. -Администрация  (приобретение труб тепло,водоснабжения)</t>
  </si>
  <si>
    <t>снижение срока использования кредитной линией</t>
  </si>
  <si>
    <t>снижение срока предоставления муниципальных гарантий ( с января по апрель  обеспечение гарантий не требовалось)</t>
  </si>
  <si>
    <t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23.12.2021 №135-г "О бюджете Тутаевского муниципального района на 2022 год и на плановый период 2023 - 2024 годов"                                                                                                                                           Настоящий проект разработан в соответствии с Бюджетным кодексом Российской Федерации, Положением о бюджетном устройстве и бюджетном процессе в Тутаевском муниципальном районе, утвержденным решением МС ТМР от 28.09.2012 №116-г. Проект разработан в целях обеспечения реализации проектов по ремонту дворовых территорий.</t>
  </si>
  <si>
    <t xml:space="preserve"> 1. Изменения  расходов  бюджета Тутаевского муниципального района на 2022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</si>
</sst>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.0%"/>
    <numFmt numFmtId="166" formatCode="#,##0.00;[Red]#,##0.00"/>
    <numFmt numFmtId="167" formatCode="#,##0.00_ ;\-#,##0.00\ "/>
    <numFmt numFmtId="168" formatCode="#,##0.00_р_.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F8EF"/>
        <bgColor indexed="64"/>
      </patternFill>
    </fill>
    <fill>
      <patternFill patternType="solid">
        <fgColor rgb="FFFFF8EF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8F8F8"/>
        <bgColor theme="0"/>
      </patternFill>
    </fill>
    <fill>
      <patternFill patternType="solid">
        <fgColor rgb="FFF8F8F8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0" fontId="9" fillId="0" borderId="0"/>
    <xf numFmtId="0" fontId="11" fillId="0" borderId="0"/>
    <xf numFmtId="0" fontId="11" fillId="0" borderId="0"/>
  </cellStyleXfs>
  <cellXfs count="871">
    <xf numFmtId="0" fontId="0" fillId="0" borderId="0" xfId="0"/>
    <xf numFmtId="165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4" fontId="2" fillId="0" borderId="1" xfId="0" applyNumberFormat="1" applyFont="1" applyBorder="1"/>
    <xf numFmtId="0" fontId="1" fillId="2" borderId="1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4" fontId="1" fillId="0" borderId="3" xfId="0" applyNumberFormat="1" applyFont="1" applyBorder="1"/>
    <xf numFmtId="165" fontId="1" fillId="0" borderId="3" xfId="0" applyNumberFormat="1" applyFont="1" applyBorder="1"/>
    <xf numFmtId="4" fontId="2" fillId="0" borderId="3" xfId="0" applyNumberFormat="1" applyFont="1" applyBorder="1"/>
    <xf numFmtId="4" fontId="1" fillId="0" borderId="1" xfId="0" applyNumberFormat="1" applyFont="1" applyBorder="1"/>
    <xf numFmtId="4" fontId="2" fillId="0" borderId="5" xfId="0" applyNumberFormat="1" applyFont="1" applyBorder="1"/>
    <xf numFmtId="4" fontId="2" fillId="0" borderId="8" xfId="0" applyNumberFormat="1" applyFont="1" applyBorder="1"/>
    <xf numFmtId="0" fontId="1" fillId="2" borderId="6" xfId="0" applyFont="1" applyFill="1" applyBorder="1" applyAlignment="1">
      <alignment horizontal="left" wrapText="1"/>
    </xf>
    <xf numFmtId="4" fontId="1" fillId="0" borderId="6" xfId="0" applyNumberFormat="1" applyFont="1" applyBorder="1"/>
    <xf numFmtId="0" fontId="1" fillId="0" borderId="1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10" fontId="1" fillId="0" borderId="1" xfId="0" applyNumberFormat="1" applyFont="1" applyBorder="1"/>
    <xf numFmtId="4" fontId="1" fillId="0" borderId="35" xfId="0" applyNumberFormat="1" applyFont="1" applyBorder="1"/>
    <xf numFmtId="0" fontId="1" fillId="0" borderId="0" xfId="0" applyFont="1"/>
    <xf numFmtId="0" fontId="1" fillId="2" borderId="3" xfId="0" applyFont="1" applyFill="1" applyBorder="1" applyAlignment="1">
      <alignment horizontal="left" wrapText="1"/>
    </xf>
    <xf numFmtId="0" fontId="2" fillId="0" borderId="35" xfId="0" applyFont="1" applyBorder="1" applyAlignment="1">
      <alignment horizontal="left"/>
    </xf>
    <xf numFmtId="4" fontId="2" fillId="0" borderId="35" xfId="0" applyNumberFormat="1" applyFont="1" applyBorder="1"/>
    <xf numFmtId="4" fontId="1" fillId="2" borderId="1" xfId="0" applyNumberFormat="1" applyFont="1" applyFill="1" applyBorder="1"/>
    <xf numFmtId="4" fontId="2" fillId="2" borderId="1" xfId="0" applyNumberFormat="1" applyFont="1" applyFill="1" applyBorder="1"/>
    <xf numFmtId="0" fontId="2" fillId="0" borderId="32" xfId="0" applyFont="1" applyBorder="1" applyAlignment="1">
      <alignment horizontal="center"/>
    </xf>
    <xf numFmtId="0" fontId="2" fillId="0" borderId="0" xfId="0" applyFont="1" applyBorder="1" applyAlignment="1"/>
    <xf numFmtId="0" fontId="2" fillId="0" borderId="32" xfId="0" applyFont="1" applyBorder="1" applyAlignment="1"/>
    <xf numFmtId="0" fontId="1" fillId="0" borderId="6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wrapText="1"/>
    </xf>
    <xf numFmtId="165" fontId="1" fillId="0" borderId="6" xfId="0" applyNumberFormat="1" applyFont="1" applyBorder="1"/>
    <xf numFmtId="4" fontId="1" fillId="2" borderId="6" xfId="0" applyNumberFormat="1" applyFont="1" applyFill="1" applyBorder="1"/>
    <xf numFmtId="4" fontId="1" fillId="0" borderId="17" xfId="0" applyNumberFormat="1" applyFont="1" applyBorder="1"/>
    <xf numFmtId="4" fontId="1" fillId="0" borderId="14" xfId="0" applyNumberFormat="1" applyFont="1" applyBorder="1"/>
    <xf numFmtId="4" fontId="1" fillId="0" borderId="2" xfId="0" applyNumberFormat="1" applyFont="1" applyBorder="1"/>
    <xf numFmtId="0" fontId="2" fillId="0" borderId="7" xfId="0" applyFont="1" applyBorder="1"/>
    <xf numFmtId="0" fontId="2" fillId="2" borderId="7" xfId="0" applyFont="1" applyFill="1" applyBorder="1" applyAlignment="1">
      <alignment horizontal="center" wrapText="1"/>
    </xf>
    <xf numFmtId="4" fontId="2" fillId="0" borderId="4" xfId="0" applyNumberFormat="1" applyFont="1" applyBorder="1"/>
    <xf numFmtId="4" fontId="1" fillId="2" borderId="3" xfId="0" applyNumberFormat="1" applyFont="1" applyFill="1" applyBorder="1"/>
    <xf numFmtId="10" fontId="1" fillId="0" borderId="6" xfId="0" applyNumberFormat="1" applyFont="1" applyBorder="1"/>
    <xf numFmtId="0" fontId="1" fillId="0" borderId="15" xfId="0" applyFont="1" applyBorder="1" applyAlignment="1">
      <alignment horizontal="center"/>
    </xf>
    <xf numFmtId="0" fontId="1" fillId="2" borderId="40" xfId="0" applyFont="1" applyFill="1" applyBorder="1" applyAlignment="1">
      <alignment horizontal="left" wrapText="1"/>
    </xf>
    <xf numFmtId="0" fontId="1" fillId="2" borderId="27" xfId="0" applyFont="1" applyFill="1" applyBorder="1" applyAlignment="1">
      <alignment horizontal="left" wrapText="1"/>
    </xf>
    <xf numFmtId="4" fontId="1" fillId="0" borderId="26" xfId="0" applyNumberFormat="1" applyFont="1" applyBorder="1"/>
    <xf numFmtId="4" fontId="1" fillId="0" borderId="22" xfId="0" applyNumberFormat="1" applyFont="1" applyBorder="1"/>
    <xf numFmtId="165" fontId="1" fillId="0" borderId="14" xfId="0" applyNumberFormat="1" applyFont="1" applyBorder="1"/>
    <xf numFmtId="0" fontId="1" fillId="2" borderId="2" xfId="0" applyFont="1" applyFill="1" applyBorder="1" applyAlignment="1">
      <alignment horizontal="left" wrapText="1"/>
    </xf>
    <xf numFmtId="0" fontId="1" fillId="0" borderId="32" xfId="0" applyFont="1" applyBorder="1" applyAlignment="1"/>
    <xf numFmtId="0" fontId="1" fillId="0" borderId="15" xfId="0" applyFont="1" applyBorder="1" applyAlignment="1"/>
    <xf numFmtId="0" fontId="2" fillId="2" borderId="5" xfId="0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2" fillId="2" borderId="39" xfId="0" applyFont="1" applyFill="1" applyBorder="1" applyAlignment="1">
      <alignment horizontal="center" wrapText="1"/>
    </xf>
    <xf numFmtId="4" fontId="1" fillId="0" borderId="25" xfId="0" applyNumberFormat="1" applyFont="1" applyBorder="1"/>
    <xf numFmtId="0" fontId="1" fillId="0" borderId="6" xfId="0" applyFont="1" applyBorder="1" applyAlignment="1">
      <alignment horizontal="left" wrapText="1"/>
    </xf>
    <xf numFmtId="0" fontId="2" fillId="0" borderId="4" xfId="0" applyFont="1" applyBorder="1" applyAlignment="1"/>
    <xf numFmtId="10" fontId="1" fillId="0" borderId="3" xfId="0" applyNumberFormat="1" applyFont="1" applyBorder="1"/>
    <xf numFmtId="0" fontId="1" fillId="0" borderId="19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left" wrapText="1"/>
    </xf>
    <xf numFmtId="4" fontId="2" fillId="0" borderId="33" xfId="0" applyNumberFormat="1" applyFont="1" applyBorder="1"/>
    <xf numFmtId="4" fontId="2" fillId="0" borderId="24" xfId="0" applyNumberFormat="1" applyFont="1" applyBorder="1" applyAlignment="1"/>
    <xf numFmtId="0" fontId="2" fillId="0" borderId="25" xfId="0" applyFont="1" applyBorder="1"/>
    <xf numFmtId="0" fontId="2" fillId="0" borderId="1" xfId="0" applyFont="1" applyBorder="1" applyAlignment="1">
      <alignment horizontal="left"/>
    </xf>
    <xf numFmtId="0" fontId="1" fillId="0" borderId="25" xfId="0" applyFont="1" applyBorder="1"/>
    <xf numFmtId="0" fontId="1" fillId="0" borderId="1" xfId="0" applyFont="1" applyBorder="1" applyAlignment="1">
      <alignment horizontal="left"/>
    </xf>
    <xf numFmtId="0" fontId="2" fillId="0" borderId="34" xfId="0" applyFont="1" applyBorder="1"/>
    <xf numFmtId="0" fontId="1" fillId="0" borderId="35" xfId="0" applyFont="1" applyBorder="1"/>
    <xf numFmtId="2" fontId="1" fillId="0" borderId="35" xfId="0" applyNumberFormat="1" applyFont="1" applyBorder="1"/>
    <xf numFmtId="0" fontId="1" fillId="0" borderId="36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3" fillId="0" borderId="6" xfId="0" applyNumberFormat="1" applyFont="1" applyBorder="1"/>
    <xf numFmtId="4" fontId="3" fillId="0" borderId="1" xfId="0" applyNumberFormat="1" applyFont="1" applyBorder="1"/>
    <xf numFmtId="165" fontId="3" fillId="0" borderId="1" xfId="0" applyNumberFormat="1" applyFont="1" applyBorder="1"/>
    <xf numFmtId="4" fontId="3" fillId="2" borderId="1" xfId="0" applyNumberFormat="1" applyFont="1" applyFill="1" applyBorder="1"/>
    <xf numFmtId="165" fontId="2" fillId="0" borderId="3" xfId="0" applyNumberFormat="1" applyFont="1" applyBorder="1"/>
    <xf numFmtId="165" fontId="1" fillId="0" borderId="37" xfId="0" applyNumberFormat="1" applyFont="1" applyBorder="1"/>
    <xf numFmtId="10" fontId="2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" fontId="2" fillId="0" borderId="43" xfId="0" applyNumberFormat="1" applyFont="1" applyBorder="1"/>
    <xf numFmtId="4" fontId="2" fillId="0" borderId="7" xfId="0" applyNumberFormat="1" applyFont="1" applyBorder="1"/>
    <xf numFmtId="4" fontId="2" fillId="0" borderId="0" xfId="0" applyNumberFormat="1" applyFont="1" applyBorder="1" applyAlignment="1">
      <alignment horizontal="center"/>
    </xf>
    <xf numFmtId="4" fontId="2" fillId="0" borderId="39" xfId="0" applyNumberFormat="1" applyFont="1" applyBorder="1"/>
    <xf numFmtId="4" fontId="2" fillId="0" borderId="40" xfId="0" applyNumberFormat="1" applyFont="1" applyBorder="1"/>
    <xf numFmtId="4" fontId="2" fillId="0" borderId="47" xfId="0" applyNumberFormat="1" applyFont="1" applyBorder="1"/>
    <xf numFmtId="4" fontId="2" fillId="0" borderId="46" xfId="0" applyNumberFormat="1" applyFont="1" applyBorder="1"/>
    <xf numFmtId="4" fontId="2" fillId="0" borderId="27" xfId="0" applyNumberFormat="1" applyFont="1" applyBorder="1"/>
    <xf numFmtId="4" fontId="1" fillId="0" borderId="27" xfId="0" applyNumberFormat="1" applyFont="1" applyBorder="1" applyAlignment="1">
      <alignment wrapText="1"/>
    </xf>
    <xf numFmtId="0" fontId="1" fillId="0" borderId="34" xfId="0" applyFont="1" applyBorder="1"/>
    <xf numFmtId="4" fontId="2" fillId="0" borderId="25" xfId="0" applyNumberFormat="1" applyFont="1" applyBorder="1"/>
    <xf numFmtId="0" fontId="2" fillId="0" borderId="0" xfId="0" applyFont="1" applyBorder="1" applyAlignment="1">
      <alignment horizontal="right"/>
    </xf>
    <xf numFmtId="0" fontId="2" fillId="2" borderId="2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 vertical="top" wrapText="1"/>
    </xf>
    <xf numFmtId="4" fontId="2" fillId="0" borderId="18" xfId="0" applyNumberFormat="1" applyFont="1" applyBorder="1"/>
    <xf numFmtId="4" fontId="1" fillId="0" borderId="19" xfId="0" applyNumberFormat="1" applyFont="1" applyBorder="1"/>
    <xf numFmtId="4" fontId="1" fillId="0" borderId="13" xfId="0" applyNumberFormat="1" applyFont="1" applyBorder="1"/>
    <xf numFmtId="4" fontId="1" fillId="0" borderId="12" xfId="0" applyNumberFormat="1" applyFont="1" applyBorder="1"/>
    <xf numFmtId="4" fontId="1" fillId="0" borderId="15" xfId="0" applyNumberFormat="1" applyFont="1" applyBorder="1"/>
    <xf numFmtId="4" fontId="1" fillId="0" borderId="37" xfId="0" applyNumberFormat="1" applyFont="1" applyBorder="1"/>
    <xf numFmtId="4" fontId="1" fillId="0" borderId="29" xfId="0" applyNumberFormat="1" applyFont="1" applyBorder="1"/>
    <xf numFmtId="4" fontId="1" fillId="0" borderId="48" xfId="0" applyNumberFormat="1" applyFont="1" applyBorder="1"/>
    <xf numFmtId="4" fontId="6" fillId="0" borderId="1" xfId="0" applyNumberFormat="1" applyFont="1" applyBorder="1"/>
    <xf numFmtId="165" fontId="6" fillId="0" borderId="1" xfId="0" applyNumberFormat="1" applyFont="1" applyBorder="1"/>
    <xf numFmtId="9" fontId="1" fillId="0" borderId="1" xfId="0" applyNumberFormat="1" applyFont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0" fillId="6" borderId="1" xfId="0" applyFont="1" applyFill="1" applyBorder="1"/>
    <xf numFmtId="0" fontId="1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" fontId="3" fillId="0" borderId="1" xfId="1" applyNumberFormat="1" applyFont="1" applyBorder="1" applyAlignment="1">
      <alignment horizontal="center" vertical="center" wrapText="1"/>
    </xf>
    <xf numFmtId="0" fontId="13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6" fontId="3" fillId="0" borderId="1" xfId="1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2" fillId="6" borderId="1" xfId="0" applyFont="1" applyFill="1" applyBorder="1"/>
    <xf numFmtId="167" fontId="13" fillId="2" borderId="1" xfId="1" applyNumberFormat="1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12" fillId="7" borderId="1" xfId="0" applyFont="1" applyFill="1" applyBorder="1" applyAlignment="1">
      <alignment vertical="top" wrapText="1"/>
    </xf>
    <xf numFmtId="14" fontId="13" fillId="7" borderId="1" xfId="0" applyNumberFormat="1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8" fillId="7" borderId="1" xfId="0" applyFont="1" applyFill="1" applyBorder="1" applyAlignment="1">
      <alignment vertical="top" wrapText="1"/>
    </xf>
    <xf numFmtId="14" fontId="1" fillId="7" borderId="1" xfId="0" applyNumberFormat="1" applyFont="1" applyFill="1" applyBorder="1" applyAlignment="1">
      <alignment vertical="top" wrapText="1"/>
    </xf>
    <xf numFmtId="0" fontId="17" fillId="0" borderId="0" xfId="0" applyFont="1"/>
    <xf numFmtId="0" fontId="12" fillId="0" borderId="1" xfId="0" applyFont="1" applyBorder="1" applyAlignment="1">
      <alignment horizontal="left" vertical="top" wrapText="1"/>
    </xf>
    <xf numFmtId="4" fontId="12" fillId="0" borderId="1" xfId="0" applyNumberFormat="1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top" wrapText="1"/>
    </xf>
    <xf numFmtId="0" fontId="19" fillId="0" borderId="0" xfId="0" applyFont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6" borderId="1" xfId="1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4" fontId="1" fillId="0" borderId="1" xfId="1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vertical="top" wrapText="1"/>
    </xf>
    <xf numFmtId="4" fontId="18" fillId="7" borderId="1" xfId="1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21" fillId="2" borderId="1" xfId="0" applyFont="1" applyFill="1" applyBorder="1" applyAlignment="1">
      <alignment vertical="top" wrapText="1"/>
    </xf>
    <xf numFmtId="4" fontId="1" fillId="2" borderId="1" xfId="1" applyNumberFormat="1" applyFont="1" applyFill="1" applyBorder="1" applyAlignment="1">
      <alignment horizontal="center" vertical="center" wrapText="1"/>
    </xf>
    <xf numFmtId="166" fontId="18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vertical="top" wrapText="1"/>
    </xf>
    <xf numFmtId="0" fontId="23" fillId="7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4" fontId="18" fillId="2" borderId="1" xfId="1" applyNumberFormat="1" applyFont="1" applyFill="1" applyBorder="1" applyAlignment="1">
      <alignment horizontal="center" vertical="center" wrapText="1"/>
    </xf>
    <xf numFmtId="167" fontId="1" fillId="0" borderId="1" xfId="1" applyNumberFormat="1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6" fontId="18" fillId="2" borderId="1" xfId="1" applyNumberFormat="1" applyFont="1" applyFill="1" applyBorder="1" applyAlignment="1">
      <alignment vertical="top" wrapText="1"/>
    </xf>
    <xf numFmtId="3" fontId="1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6" fillId="0" borderId="0" xfId="0" applyFont="1" applyAlignme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6" fillId="0" borderId="42" xfId="0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6" fillId="0" borderId="42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49" fontId="2" fillId="6" borderId="7" xfId="0" applyNumberFormat="1" applyFont="1" applyFill="1" applyBorder="1" applyAlignment="1">
      <alignment horizontal="center"/>
    </xf>
    <xf numFmtId="49" fontId="2" fillId="6" borderId="18" xfId="0" applyNumberFormat="1" applyFont="1" applyFill="1" applyBorder="1" applyAlignment="1">
      <alignment horizontal="center"/>
    </xf>
    <xf numFmtId="0" fontId="2" fillId="6" borderId="57" xfId="0" applyFont="1" applyFill="1" applyBorder="1" applyAlignment="1">
      <alignment horizontal="center" wrapText="1"/>
    </xf>
    <xf numFmtId="49" fontId="2" fillId="6" borderId="39" xfId="0" applyNumberFormat="1" applyFont="1" applyFill="1" applyBorder="1" applyAlignment="1">
      <alignment horizontal="center" wrapText="1"/>
    </xf>
    <xf numFmtId="3" fontId="2" fillId="6" borderId="4" xfId="0" applyNumberFormat="1" applyFont="1" applyFill="1" applyBorder="1" applyAlignment="1">
      <alignment horizontal="center"/>
    </xf>
    <xf numFmtId="3" fontId="2" fillId="6" borderId="5" xfId="0" applyNumberFormat="1" applyFont="1" applyFill="1" applyBorder="1" applyAlignment="1">
      <alignment horizontal="center"/>
    </xf>
    <xf numFmtId="10" fontId="2" fillId="6" borderId="39" xfId="0" applyNumberFormat="1" applyFont="1" applyFill="1" applyBorder="1" applyAlignment="1">
      <alignment horizontal="center"/>
    </xf>
    <xf numFmtId="4" fontId="2" fillId="6" borderId="5" xfId="0" applyNumberFormat="1" applyFont="1" applyFill="1" applyBorder="1" applyAlignment="1">
      <alignment horizontal="center"/>
    </xf>
    <xf numFmtId="10" fontId="2" fillId="6" borderId="8" xfId="0" applyNumberFormat="1" applyFont="1" applyFill="1" applyBorder="1" applyAlignment="1">
      <alignment horizontal="center"/>
    </xf>
    <xf numFmtId="4" fontId="2" fillId="6" borderId="57" xfId="0" applyNumberFormat="1" applyFont="1" applyFill="1" applyBorder="1" applyAlignment="1">
      <alignment horizontal="right"/>
    </xf>
    <xf numFmtId="4" fontId="2" fillId="6" borderId="8" xfId="0" applyNumberFormat="1" applyFont="1" applyFill="1" applyBorder="1" applyAlignment="1">
      <alignment horizontal="right"/>
    </xf>
    <xf numFmtId="0" fontId="1" fillId="0" borderId="42" xfId="0" applyFont="1" applyBorder="1" applyAlignment="1">
      <alignment wrapText="1"/>
    </xf>
    <xf numFmtId="0" fontId="1" fillId="0" borderId="0" xfId="0" applyFont="1" applyAlignment="1"/>
    <xf numFmtId="2" fontId="2" fillId="10" borderId="59" xfId="0" applyNumberFormat="1" applyFont="1" applyFill="1" applyBorder="1" applyAlignment="1">
      <alignment horizontal="center"/>
    </xf>
    <xf numFmtId="2" fontId="2" fillId="10" borderId="19" xfId="0" applyNumberFormat="1" applyFont="1" applyFill="1" applyBorder="1" applyAlignment="1">
      <alignment horizontal="center"/>
    </xf>
    <xf numFmtId="2" fontId="18" fillId="10" borderId="55" xfId="0" applyNumberFormat="1" applyFont="1" applyFill="1" applyBorder="1" applyAlignment="1">
      <alignment horizontal="left" wrapText="1"/>
    </xf>
    <xf numFmtId="2" fontId="18" fillId="10" borderId="40" xfId="0" applyNumberFormat="1" applyFont="1" applyFill="1" applyBorder="1" applyAlignment="1">
      <alignment horizontal="center" wrapText="1"/>
    </xf>
    <xf numFmtId="2" fontId="18" fillId="10" borderId="19" xfId="0" applyNumberFormat="1" applyFont="1" applyFill="1" applyBorder="1" applyAlignment="1">
      <alignment horizontal="center"/>
    </xf>
    <xf numFmtId="4" fontId="18" fillId="10" borderId="3" xfId="0" applyNumberFormat="1" applyFont="1" applyFill="1" applyBorder="1" applyAlignment="1">
      <alignment horizontal="center"/>
    </xf>
    <xf numFmtId="2" fontId="18" fillId="10" borderId="40" xfId="0" applyNumberFormat="1" applyFont="1" applyFill="1" applyBorder="1" applyAlignment="1">
      <alignment horizontal="center"/>
    </xf>
    <xf numFmtId="2" fontId="18" fillId="10" borderId="13" xfId="0" applyNumberFormat="1" applyFont="1" applyFill="1" applyBorder="1" applyAlignment="1">
      <alignment horizontal="center"/>
    </xf>
    <xf numFmtId="2" fontId="18" fillId="10" borderId="55" xfId="0" applyNumberFormat="1" applyFont="1" applyFill="1" applyBorder="1" applyAlignment="1">
      <alignment horizontal="right"/>
    </xf>
    <xf numFmtId="2" fontId="18" fillId="10" borderId="13" xfId="0" applyNumberFormat="1" applyFont="1" applyFill="1" applyBorder="1" applyAlignment="1">
      <alignment horizontal="right"/>
    </xf>
    <xf numFmtId="2" fontId="2" fillId="10" borderId="42" xfId="0" applyNumberFormat="1" applyFont="1" applyFill="1" applyBorder="1" applyAlignment="1">
      <alignment wrapText="1"/>
    </xf>
    <xf numFmtId="2" fontId="2" fillId="10" borderId="0" xfId="0" applyNumberFormat="1" applyFont="1" applyFill="1" applyAlignment="1"/>
    <xf numFmtId="49" fontId="2" fillId="0" borderId="58" xfId="0" applyNumberFormat="1" applyFont="1" applyBorder="1" applyAlignment="1">
      <alignment horizontal="center"/>
    </xf>
    <xf numFmtId="49" fontId="12" fillId="0" borderId="25" xfId="0" applyNumberFormat="1" applyFont="1" applyBorder="1" applyAlignment="1">
      <alignment horizontal="center"/>
    </xf>
    <xf numFmtId="0" fontId="1" fillId="0" borderId="42" xfId="0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center" wrapText="1"/>
    </xf>
    <xf numFmtId="4" fontId="1" fillId="0" borderId="25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4" fontId="1" fillId="0" borderId="42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49" fontId="2" fillId="0" borderId="25" xfId="0" applyNumberFormat="1" applyFont="1" applyBorder="1" applyAlignment="1">
      <alignment horizontal="center"/>
    </xf>
    <xf numFmtId="10" fontId="1" fillId="0" borderId="27" xfId="0" applyNumberFormat="1" applyFont="1" applyBorder="1" applyAlignment="1">
      <alignment horizontal="center"/>
    </xf>
    <xf numFmtId="49" fontId="12" fillId="0" borderId="58" xfId="0" applyNumberFormat="1" applyFont="1" applyBorder="1" applyAlignment="1">
      <alignment horizontal="center"/>
    </xf>
    <xf numFmtId="3" fontId="1" fillId="0" borderId="25" xfId="0" applyNumberFormat="1" applyFont="1" applyBorder="1" applyAlignment="1">
      <alignment horizontal="center"/>
    </xf>
    <xf numFmtId="10" fontId="1" fillId="0" borderId="12" xfId="0" applyNumberFormat="1" applyFont="1" applyBorder="1" applyAlignment="1">
      <alignment horizontal="center"/>
    </xf>
    <xf numFmtId="4" fontId="3" fillId="0" borderId="42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42" xfId="0" applyFont="1" applyBorder="1" applyAlignment="1">
      <alignment wrapText="1"/>
    </xf>
    <xf numFmtId="0" fontId="3" fillId="0" borderId="0" xfId="0" applyFont="1" applyAlignment="1"/>
    <xf numFmtId="2" fontId="2" fillId="10" borderId="58" xfId="0" applyNumberFormat="1" applyFont="1" applyFill="1" applyBorder="1" applyAlignment="1">
      <alignment horizontal="center"/>
    </xf>
    <xf numFmtId="2" fontId="2" fillId="10" borderId="25" xfId="0" applyNumberFormat="1" applyFont="1" applyFill="1" applyBorder="1" applyAlignment="1">
      <alignment horizontal="center"/>
    </xf>
    <xf numFmtId="2" fontId="18" fillId="10" borderId="42" xfId="0" applyNumberFormat="1" applyFont="1" applyFill="1" applyBorder="1" applyAlignment="1">
      <alignment horizontal="left" wrapText="1"/>
    </xf>
    <xf numFmtId="2" fontId="18" fillId="10" borderId="27" xfId="0" applyNumberFormat="1" applyFont="1" applyFill="1" applyBorder="1" applyAlignment="1">
      <alignment horizontal="center" wrapText="1"/>
    </xf>
    <xf numFmtId="2" fontId="18" fillId="10" borderId="25" xfId="0" applyNumberFormat="1" applyFont="1" applyFill="1" applyBorder="1" applyAlignment="1">
      <alignment horizontal="center"/>
    </xf>
    <xf numFmtId="4" fontId="18" fillId="10" borderId="1" xfId="0" applyNumberFormat="1" applyFont="1" applyFill="1" applyBorder="1" applyAlignment="1">
      <alignment horizontal="center"/>
    </xf>
    <xf numFmtId="2" fontId="18" fillId="10" borderId="27" xfId="0" applyNumberFormat="1" applyFont="1" applyFill="1" applyBorder="1" applyAlignment="1">
      <alignment horizontal="center"/>
    </xf>
    <xf numFmtId="2" fontId="18" fillId="10" borderId="12" xfId="0" applyNumberFormat="1" applyFont="1" applyFill="1" applyBorder="1" applyAlignment="1">
      <alignment horizontal="center"/>
    </xf>
    <xf numFmtId="2" fontId="13" fillId="10" borderId="25" xfId="0" applyNumberFormat="1" applyFont="1" applyFill="1" applyBorder="1" applyAlignment="1">
      <alignment horizontal="center"/>
    </xf>
    <xf numFmtId="4" fontId="13" fillId="10" borderId="1" xfId="0" applyNumberFormat="1" applyFont="1" applyFill="1" applyBorder="1" applyAlignment="1">
      <alignment horizontal="center"/>
    </xf>
    <xf numFmtId="2" fontId="13" fillId="10" borderId="12" xfId="0" applyNumberFormat="1" applyFont="1" applyFill="1" applyBorder="1" applyAlignment="1">
      <alignment horizontal="center"/>
    </xf>
    <xf numFmtId="2" fontId="18" fillId="10" borderId="42" xfId="0" applyNumberFormat="1" applyFont="1" applyFill="1" applyBorder="1" applyAlignment="1">
      <alignment horizontal="right"/>
    </xf>
    <xf numFmtId="2" fontId="18" fillId="10" borderId="12" xfId="0" applyNumberFormat="1" applyFont="1" applyFill="1" applyBorder="1" applyAlignment="1">
      <alignment horizontal="right"/>
    </xf>
    <xf numFmtId="49" fontId="1" fillId="5" borderId="42" xfId="0" applyNumberFormat="1" applyFont="1" applyFill="1" applyBorder="1" applyAlignment="1">
      <alignment horizontal="left" wrapText="1"/>
    </xf>
    <xf numFmtId="4" fontId="3" fillId="0" borderId="1" xfId="0" applyNumberFormat="1" applyFont="1" applyFill="1" applyBorder="1" applyAlignment="1">
      <alignment horizontal="center"/>
    </xf>
    <xf numFmtId="0" fontId="1" fillId="0" borderId="63" xfId="0" applyFont="1" applyBorder="1" applyAlignment="1">
      <alignment wrapText="1"/>
    </xf>
    <xf numFmtId="2" fontId="12" fillId="10" borderId="58" xfId="0" applyNumberFormat="1" applyFont="1" applyFill="1" applyBorder="1" applyAlignment="1">
      <alignment horizontal="center"/>
    </xf>
    <xf numFmtId="2" fontId="12" fillId="10" borderId="25" xfId="0" applyNumberFormat="1" applyFont="1" applyFill="1" applyBorder="1" applyAlignment="1">
      <alignment horizontal="center"/>
    </xf>
    <xf numFmtId="2" fontId="18" fillId="10" borderId="1" xfId="0" applyNumberFormat="1" applyFont="1" applyFill="1" applyBorder="1" applyAlignment="1">
      <alignment horizontal="center"/>
    </xf>
    <xf numFmtId="2" fontId="13" fillId="10" borderId="42" xfId="0" applyNumberFormat="1" applyFont="1" applyFill="1" applyBorder="1" applyAlignment="1">
      <alignment horizontal="right"/>
    </xf>
    <xf numFmtId="2" fontId="13" fillId="10" borderId="12" xfId="0" applyNumberFormat="1" applyFont="1" applyFill="1" applyBorder="1" applyAlignment="1">
      <alignment horizontal="right"/>
    </xf>
    <xf numFmtId="2" fontId="12" fillId="10" borderId="42" xfId="0" applyNumberFormat="1" applyFont="1" applyFill="1" applyBorder="1" applyAlignment="1">
      <alignment wrapText="1"/>
    </xf>
    <xf numFmtId="2" fontId="12" fillId="10" borderId="0" xfId="0" applyNumberFormat="1" applyFont="1" applyFill="1" applyAlignment="1"/>
    <xf numFmtId="10" fontId="3" fillId="0" borderId="25" xfId="0" applyNumberFormat="1" applyFont="1" applyBorder="1" applyAlignment="1">
      <alignment horizontal="center"/>
    </xf>
    <xf numFmtId="2" fontId="18" fillId="10" borderId="70" xfId="0" applyNumberFormat="1" applyFont="1" applyFill="1" applyBorder="1" applyAlignment="1">
      <alignment horizontal="left" wrapText="1"/>
    </xf>
    <xf numFmtId="2" fontId="18" fillId="10" borderId="41" xfId="0" applyNumberFormat="1" applyFont="1" applyFill="1" applyBorder="1" applyAlignment="1">
      <alignment horizontal="center" wrapText="1"/>
    </xf>
    <xf numFmtId="2" fontId="18" fillId="10" borderId="42" xfId="0" applyNumberFormat="1" applyFont="1" applyFill="1" applyBorder="1" applyAlignment="1">
      <alignment horizontal="center"/>
    </xf>
    <xf numFmtId="4" fontId="18" fillId="10" borderId="42" xfId="0" applyNumberFormat="1" applyFont="1" applyFill="1" applyBorder="1" applyAlignment="1">
      <alignment horizontal="right" vertical="center"/>
    </xf>
    <xf numFmtId="4" fontId="18" fillId="10" borderId="12" xfId="0" applyNumberFormat="1" applyFont="1" applyFill="1" applyBorder="1" applyAlignment="1">
      <alignment horizontal="right" vertical="center"/>
    </xf>
    <xf numFmtId="0" fontId="1" fillId="0" borderId="70" xfId="0" applyFont="1" applyBorder="1" applyAlignment="1">
      <alignment horizontal="left" vertical="center" wrapText="1"/>
    </xf>
    <xf numFmtId="49" fontId="1" fillId="0" borderId="41" xfId="0" applyNumberFormat="1" applyFont="1" applyBorder="1" applyAlignment="1">
      <alignment horizontal="center" wrapText="1"/>
    </xf>
    <xf numFmtId="4" fontId="1" fillId="0" borderId="42" xfId="0" applyNumberFormat="1" applyFont="1" applyFill="1" applyBorder="1" applyAlignment="1">
      <alignment horizontal="center"/>
    </xf>
    <xf numFmtId="4" fontId="1" fillId="0" borderId="42" xfId="0" applyNumberFormat="1" applyFont="1" applyBorder="1" applyAlignment="1">
      <alignment horizontal="right" vertical="center"/>
    </xf>
    <xf numFmtId="4" fontId="1" fillId="0" borderId="12" xfId="0" applyNumberFormat="1" applyFont="1" applyBorder="1" applyAlignment="1">
      <alignment horizontal="right" vertical="center"/>
    </xf>
    <xf numFmtId="0" fontId="1" fillId="0" borderId="42" xfId="0" applyFont="1" applyFill="1" applyBorder="1" applyAlignment="1">
      <alignment wrapText="1"/>
    </xf>
    <xf numFmtId="2" fontId="3" fillId="0" borderId="42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2" fontId="1" fillId="0" borderId="42" xfId="0" applyNumberFormat="1" applyFont="1" applyBorder="1" applyAlignment="1">
      <alignment horizontal="center"/>
    </xf>
    <xf numFmtId="4" fontId="1" fillId="0" borderId="42" xfId="0" applyNumberFormat="1" applyFont="1" applyBorder="1" applyAlignment="1">
      <alignment horizontal="center"/>
    </xf>
    <xf numFmtId="0" fontId="1" fillId="0" borderId="42" xfId="0" applyFont="1" applyBorder="1" applyAlignment="1">
      <alignment vertical="top" wrapText="1"/>
    </xf>
    <xf numFmtId="49" fontId="3" fillId="0" borderId="41" xfId="0" applyNumberFormat="1" applyFont="1" applyBorder="1" applyAlignment="1">
      <alignment horizontal="center" wrapText="1"/>
    </xf>
    <xf numFmtId="4" fontId="3" fillId="0" borderId="25" xfId="0" applyNumberFormat="1" applyFont="1" applyBorder="1" applyAlignment="1">
      <alignment horizontal="center"/>
    </xf>
    <xf numFmtId="4" fontId="3" fillId="0" borderId="42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0" fontId="6" fillId="0" borderId="42" xfId="0" applyFont="1" applyBorder="1" applyAlignment="1">
      <alignment vertical="top" wrapText="1"/>
    </xf>
    <xf numFmtId="49" fontId="12" fillId="7" borderId="58" xfId="0" applyNumberFormat="1" applyFont="1" applyFill="1" applyBorder="1" applyAlignment="1">
      <alignment horizontal="center"/>
    </xf>
    <xf numFmtId="49" fontId="12" fillId="7" borderId="25" xfId="0" applyNumberFormat="1" applyFont="1" applyFill="1" applyBorder="1" applyAlignment="1">
      <alignment horizontal="center"/>
    </xf>
    <xf numFmtId="3" fontId="3" fillId="7" borderId="25" xfId="0" applyNumberFormat="1" applyFont="1" applyFill="1" applyBorder="1" applyAlignment="1">
      <alignment horizontal="center"/>
    </xf>
    <xf numFmtId="4" fontId="3" fillId="7" borderId="1" xfId="0" applyNumberFormat="1" applyFont="1" applyFill="1" applyBorder="1" applyAlignment="1">
      <alignment horizontal="center"/>
    </xf>
    <xf numFmtId="10" fontId="3" fillId="7" borderId="12" xfId="0" applyNumberFormat="1" applyFont="1" applyFill="1" applyBorder="1" applyAlignment="1">
      <alignment horizontal="center"/>
    </xf>
    <xf numFmtId="10" fontId="3" fillId="7" borderId="42" xfId="0" applyNumberFormat="1" applyFont="1" applyFill="1" applyBorder="1" applyAlignment="1">
      <alignment horizontal="center"/>
    </xf>
    <xf numFmtId="4" fontId="3" fillId="7" borderId="42" xfId="0" applyNumberFormat="1" applyFont="1" applyFill="1" applyBorder="1" applyAlignment="1">
      <alignment horizontal="right" vertical="center"/>
    </xf>
    <xf numFmtId="4" fontId="3" fillId="7" borderId="12" xfId="0" applyNumberFormat="1" applyFont="1" applyFill="1" applyBorder="1" applyAlignment="1">
      <alignment horizontal="right" vertical="center"/>
    </xf>
    <xf numFmtId="0" fontId="3" fillId="0" borderId="70" xfId="0" applyFont="1" applyBorder="1" applyAlignment="1">
      <alignment horizontal="left" wrapText="1"/>
    </xf>
    <xf numFmtId="49" fontId="12" fillId="0" borderId="26" xfId="0" applyNumberFormat="1" applyFont="1" applyBorder="1" applyAlignment="1">
      <alignment horizontal="center"/>
    </xf>
    <xf numFmtId="3" fontId="3" fillId="0" borderId="34" xfId="0" applyNumberFormat="1" applyFont="1" applyBorder="1" applyAlignment="1">
      <alignment horizontal="center"/>
    </xf>
    <xf numFmtId="4" fontId="3" fillId="0" borderId="35" xfId="0" applyNumberFormat="1" applyFont="1" applyBorder="1" applyAlignment="1">
      <alignment horizontal="center"/>
    </xf>
    <xf numFmtId="10" fontId="3" fillId="0" borderId="36" xfId="0" applyNumberFormat="1" applyFont="1" applyBorder="1" applyAlignment="1">
      <alignment horizontal="center"/>
    </xf>
    <xf numFmtId="4" fontId="3" fillId="0" borderId="54" xfId="0" applyNumberFormat="1" applyFont="1" applyBorder="1" applyAlignment="1">
      <alignment horizontal="right" vertical="center"/>
    </xf>
    <xf numFmtId="4" fontId="3" fillId="0" borderId="36" xfId="0" applyNumberFormat="1" applyFont="1" applyBorder="1" applyAlignment="1">
      <alignment horizontal="right" vertical="center"/>
    </xf>
    <xf numFmtId="0" fontId="2" fillId="6" borderId="18" xfId="0" applyFont="1" applyFill="1" applyBorder="1" applyAlignment="1">
      <alignment horizontal="center" wrapText="1"/>
    </xf>
    <xf numFmtId="49" fontId="2" fillId="6" borderId="43" xfId="0" applyNumberFormat="1" applyFont="1" applyFill="1" applyBorder="1" applyAlignment="1">
      <alignment horizontal="center" wrapText="1"/>
    </xf>
    <xf numFmtId="3" fontId="2" fillId="6" borderId="57" xfId="0" applyNumberFormat="1" applyFont="1" applyFill="1" applyBorder="1" applyAlignment="1">
      <alignment horizontal="center"/>
    </xf>
    <xf numFmtId="4" fontId="2" fillId="6" borderId="57" xfId="0" applyNumberFormat="1" applyFont="1" applyFill="1" applyBorder="1" applyAlignment="1">
      <alignment horizontal="right" vertical="center"/>
    </xf>
    <xf numFmtId="4" fontId="2" fillId="6" borderId="8" xfId="0" applyNumberFormat="1" applyFont="1" applyFill="1" applyBorder="1" applyAlignment="1">
      <alignment horizontal="right" vertical="center"/>
    </xf>
    <xf numFmtId="49" fontId="2" fillId="10" borderId="59" xfId="0" applyNumberFormat="1" applyFont="1" applyFill="1" applyBorder="1" applyAlignment="1">
      <alignment horizontal="center"/>
    </xf>
    <xf numFmtId="49" fontId="2" fillId="10" borderId="19" xfId="0" applyNumberFormat="1" applyFont="1" applyFill="1" applyBorder="1" applyAlignment="1">
      <alignment horizontal="center"/>
    </xf>
    <xf numFmtId="0" fontId="18" fillId="10" borderId="69" xfId="0" applyFont="1" applyFill="1" applyBorder="1" applyAlignment="1">
      <alignment horizontal="left" wrapText="1"/>
    </xf>
    <xf numFmtId="49" fontId="18" fillId="10" borderId="49" xfId="0" applyNumberFormat="1" applyFont="1" applyFill="1" applyBorder="1" applyAlignment="1">
      <alignment horizontal="center" wrapText="1"/>
    </xf>
    <xf numFmtId="3" fontId="18" fillId="10" borderId="19" xfId="0" applyNumberFormat="1" applyFont="1" applyFill="1" applyBorder="1" applyAlignment="1">
      <alignment horizontal="center"/>
    </xf>
    <xf numFmtId="10" fontId="18" fillId="10" borderId="13" xfId="0" applyNumberFormat="1" applyFont="1" applyFill="1" applyBorder="1" applyAlignment="1">
      <alignment horizontal="center"/>
    </xf>
    <xf numFmtId="4" fontId="18" fillId="10" borderId="55" xfId="0" applyNumberFormat="1" applyFont="1" applyFill="1" applyBorder="1" applyAlignment="1">
      <alignment horizontal="right" vertical="center"/>
    </xf>
    <xf numFmtId="4" fontId="18" fillId="10" borderId="13" xfId="0" applyNumberFormat="1" applyFont="1" applyFill="1" applyBorder="1" applyAlignment="1">
      <alignment horizontal="right" vertical="center"/>
    </xf>
    <xf numFmtId="0" fontId="2" fillId="10" borderId="42" xfId="0" applyFont="1" applyFill="1" applyBorder="1" applyAlignment="1">
      <alignment wrapText="1"/>
    </xf>
    <xf numFmtId="0" fontId="2" fillId="10" borderId="0" xfId="0" applyFont="1" applyFill="1" applyAlignment="1"/>
    <xf numFmtId="4" fontId="1" fillId="0" borderId="26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10" fontId="3" fillId="0" borderId="14" xfId="0" applyNumberFormat="1" applyFont="1" applyBorder="1" applyAlignment="1">
      <alignment horizontal="center"/>
    </xf>
    <xf numFmtId="4" fontId="1" fillId="0" borderId="17" xfId="0" applyNumberFormat="1" applyFont="1" applyBorder="1" applyAlignment="1">
      <alignment horizontal="right" vertical="center"/>
    </xf>
    <xf numFmtId="4" fontId="1" fillId="0" borderId="14" xfId="0" applyNumberFormat="1" applyFont="1" applyBorder="1" applyAlignment="1">
      <alignment horizontal="right" vertical="center"/>
    </xf>
    <xf numFmtId="0" fontId="1" fillId="0" borderId="70" xfId="0" applyFont="1" applyBorder="1" applyAlignment="1">
      <alignment horizontal="left" wrapText="1"/>
    </xf>
    <xf numFmtId="49" fontId="1" fillId="0" borderId="22" xfId="0" applyNumberFormat="1" applyFont="1" applyBorder="1" applyAlignment="1">
      <alignment horizontal="center" wrapText="1"/>
    </xf>
    <xf numFmtId="4" fontId="3" fillId="0" borderId="17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10" fontId="1" fillId="0" borderId="14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10" fontId="3" fillId="0" borderId="17" xfId="0" applyNumberFormat="1" applyFont="1" applyBorder="1" applyAlignment="1">
      <alignment horizontal="center"/>
    </xf>
    <xf numFmtId="49" fontId="1" fillId="0" borderId="71" xfId="0" applyNumberFormat="1" applyFont="1" applyBorder="1" applyAlignment="1">
      <alignment horizontal="center" wrapText="1"/>
    </xf>
    <xf numFmtId="4" fontId="1" fillId="0" borderId="34" xfId="0" applyNumberFormat="1" applyFont="1" applyBorder="1" applyAlignment="1">
      <alignment horizontal="center"/>
    </xf>
    <xf numFmtId="4" fontId="1" fillId="0" borderId="35" xfId="0" applyNumberFormat="1" applyFont="1" applyBorder="1" applyAlignment="1">
      <alignment horizontal="center"/>
    </xf>
    <xf numFmtId="10" fontId="1" fillId="0" borderId="36" xfId="0" applyNumberFormat="1" applyFont="1" applyBorder="1" applyAlignment="1">
      <alignment horizontal="center"/>
    </xf>
    <xf numFmtId="10" fontId="3" fillId="0" borderId="54" xfId="0" applyNumberFormat="1" applyFont="1" applyBorder="1" applyAlignment="1">
      <alignment horizontal="center"/>
    </xf>
    <xf numFmtId="4" fontId="1" fillId="0" borderId="54" xfId="0" applyNumberFormat="1" applyFont="1" applyBorder="1" applyAlignment="1">
      <alignment horizontal="right" vertical="center"/>
    </xf>
    <xf numFmtId="4" fontId="1" fillId="0" borderId="36" xfId="0" applyNumberFormat="1" applyFont="1" applyBorder="1" applyAlignment="1">
      <alignment horizontal="right" vertical="center"/>
    </xf>
    <xf numFmtId="0" fontId="25" fillId="7" borderId="70" xfId="0" applyFont="1" applyFill="1" applyBorder="1" applyAlignment="1">
      <alignment horizontal="left" wrapText="1"/>
    </xf>
    <xf numFmtId="49" fontId="25" fillId="7" borderId="41" xfId="0" applyNumberFormat="1" applyFont="1" applyFill="1" applyBorder="1" applyAlignment="1">
      <alignment horizontal="center" wrapText="1"/>
    </xf>
    <xf numFmtId="3" fontId="1" fillId="7" borderId="25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10" fontId="1" fillId="7" borderId="12" xfId="0" applyNumberFormat="1" applyFont="1" applyFill="1" applyBorder="1" applyAlignment="1">
      <alignment horizontal="center"/>
    </xf>
    <xf numFmtId="0" fontId="1" fillId="0" borderId="72" xfId="0" applyFont="1" applyBorder="1" applyAlignment="1">
      <alignment horizontal="left" wrapText="1"/>
    </xf>
    <xf numFmtId="10" fontId="3" fillId="0" borderId="42" xfId="0" applyNumberFormat="1" applyFont="1" applyBorder="1" applyAlignment="1">
      <alignment horizontal="center"/>
    </xf>
    <xf numFmtId="3" fontId="1" fillId="0" borderId="34" xfId="0" applyNumberFormat="1" applyFont="1" applyBorder="1" applyAlignment="1">
      <alignment horizontal="center"/>
    </xf>
    <xf numFmtId="49" fontId="2" fillId="10" borderId="58" xfId="0" applyNumberFormat="1" applyFont="1" applyFill="1" applyBorder="1" applyAlignment="1">
      <alignment horizontal="center"/>
    </xf>
    <xf numFmtId="49" fontId="2" fillId="10" borderId="25" xfId="0" applyNumberFormat="1" applyFont="1" applyFill="1" applyBorder="1" applyAlignment="1">
      <alignment horizontal="center"/>
    </xf>
    <xf numFmtId="0" fontId="18" fillId="10" borderId="72" xfId="0" applyFont="1" applyFill="1" applyBorder="1" applyAlignment="1">
      <alignment horizontal="left" wrapText="1"/>
    </xf>
    <xf numFmtId="49" fontId="18" fillId="10" borderId="41" xfId="0" applyNumberFormat="1" applyFont="1" applyFill="1" applyBorder="1" applyAlignment="1">
      <alignment horizontal="center" wrapText="1"/>
    </xf>
    <xf numFmtId="3" fontId="18" fillId="10" borderId="25" xfId="0" applyNumberFormat="1" applyFont="1" applyFill="1" applyBorder="1" applyAlignment="1">
      <alignment horizontal="center"/>
    </xf>
    <xf numFmtId="10" fontId="18" fillId="10" borderId="12" xfId="0" applyNumberFormat="1" applyFont="1" applyFill="1" applyBorder="1" applyAlignment="1">
      <alignment horizontal="center"/>
    </xf>
    <xf numFmtId="10" fontId="18" fillId="10" borderId="42" xfId="0" applyNumberFormat="1" applyFont="1" applyFill="1" applyBorder="1" applyAlignment="1">
      <alignment horizontal="center"/>
    </xf>
    <xf numFmtId="3" fontId="1" fillId="0" borderId="42" xfId="0" applyNumberFormat="1" applyFont="1" applyBorder="1" applyAlignment="1">
      <alignment horizontal="center"/>
    </xf>
    <xf numFmtId="49" fontId="12" fillId="0" borderId="60" xfId="0" applyNumberFormat="1" applyFont="1" applyBorder="1" applyAlignment="1">
      <alignment horizontal="center"/>
    </xf>
    <xf numFmtId="0" fontId="3" fillId="0" borderId="72" xfId="0" applyFont="1" applyBorder="1" applyAlignment="1">
      <alignment horizontal="left" wrapText="1"/>
    </xf>
    <xf numFmtId="3" fontId="3" fillId="0" borderId="26" xfId="0" applyNumberFormat="1" applyFont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49" fontId="2" fillId="0" borderId="60" xfId="0" applyNumberFormat="1" applyFont="1" applyBorder="1" applyAlignment="1">
      <alignment horizontal="center"/>
    </xf>
    <xf numFmtId="49" fontId="2" fillId="0" borderId="53" xfId="0" applyNumberFormat="1" applyFont="1" applyBorder="1" applyAlignment="1">
      <alignment horizontal="center"/>
    </xf>
    <xf numFmtId="4" fontId="3" fillId="0" borderId="34" xfId="0" applyNumberFormat="1" applyFont="1" applyBorder="1" applyAlignment="1">
      <alignment horizontal="center"/>
    </xf>
    <xf numFmtId="3" fontId="2" fillId="6" borderId="8" xfId="0" applyNumberFormat="1" applyFont="1" applyFill="1" applyBorder="1" applyAlignment="1">
      <alignment horizontal="center"/>
    </xf>
    <xf numFmtId="10" fontId="18" fillId="10" borderId="55" xfId="0" applyNumberFormat="1" applyFont="1" applyFill="1" applyBorder="1" applyAlignment="1">
      <alignment horizontal="center"/>
    </xf>
    <xf numFmtId="168" fontId="1" fillId="0" borderId="42" xfId="0" applyNumberFormat="1" applyFont="1" applyBorder="1" applyAlignment="1">
      <alignment horizontal="center"/>
    </xf>
    <xf numFmtId="168" fontId="3" fillId="0" borderId="42" xfId="0" applyNumberFormat="1" applyFont="1" applyBorder="1" applyAlignment="1">
      <alignment horizontal="center"/>
    </xf>
    <xf numFmtId="0" fontId="24" fillId="7" borderId="42" xfId="0" applyFont="1" applyFill="1" applyBorder="1" applyAlignment="1">
      <alignment horizontal="left" wrapText="1"/>
    </xf>
    <xf numFmtId="49" fontId="24" fillId="7" borderId="27" xfId="0" applyNumberFormat="1" applyFont="1" applyFill="1" applyBorder="1" applyAlignment="1">
      <alignment horizontal="center" wrapText="1"/>
    </xf>
    <xf numFmtId="10" fontId="3" fillId="7" borderId="27" xfId="0" applyNumberFormat="1" applyFont="1" applyFill="1" applyBorder="1" applyAlignment="1">
      <alignment horizontal="center"/>
    </xf>
    <xf numFmtId="10" fontId="3" fillId="7" borderId="25" xfId="0" applyNumberFormat="1" applyFont="1" applyFill="1" applyBorder="1" applyAlignment="1">
      <alignment horizontal="center"/>
    </xf>
    <xf numFmtId="4" fontId="3" fillId="7" borderId="42" xfId="0" applyNumberFormat="1" applyFont="1" applyFill="1" applyBorder="1" applyAlignment="1">
      <alignment horizontal="right"/>
    </xf>
    <xf numFmtId="4" fontId="3" fillId="7" borderId="12" xfId="0" applyNumberFormat="1" applyFont="1" applyFill="1" applyBorder="1" applyAlignment="1">
      <alignment horizontal="right"/>
    </xf>
    <xf numFmtId="0" fontId="3" fillId="0" borderId="42" xfId="0" applyFont="1" applyBorder="1" applyAlignment="1">
      <alignment horizontal="left" wrapText="1"/>
    </xf>
    <xf numFmtId="49" fontId="3" fillId="0" borderId="27" xfId="0" applyNumberFormat="1" applyFont="1" applyBorder="1" applyAlignment="1">
      <alignment horizontal="center" wrapText="1"/>
    </xf>
    <xf numFmtId="10" fontId="3" fillId="0" borderId="27" xfId="0" applyNumberFormat="1" applyFont="1" applyBorder="1" applyAlignment="1">
      <alignment horizontal="center"/>
    </xf>
    <xf numFmtId="0" fontId="3" fillId="0" borderId="54" xfId="0" applyFont="1" applyBorder="1" applyAlignment="1">
      <alignment horizontal="left" wrapText="1"/>
    </xf>
    <xf numFmtId="49" fontId="3" fillId="0" borderId="47" xfId="0" applyNumberFormat="1" applyFont="1" applyBorder="1" applyAlignment="1">
      <alignment horizontal="center" wrapText="1"/>
    </xf>
    <xf numFmtId="10" fontId="3" fillId="0" borderId="47" xfId="0" applyNumberFormat="1" applyFont="1" applyBorder="1" applyAlignment="1">
      <alignment horizontal="center"/>
    </xf>
    <xf numFmtId="4" fontId="3" fillId="0" borderId="54" xfId="0" applyNumberFormat="1" applyFont="1" applyBorder="1" applyAlignment="1">
      <alignment horizontal="right"/>
    </xf>
    <xf numFmtId="4" fontId="3" fillId="0" borderId="36" xfId="0" applyNumberFormat="1" applyFont="1" applyBorder="1" applyAlignment="1">
      <alignment horizontal="right"/>
    </xf>
    <xf numFmtId="49" fontId="12" fillId="6" borderId="7" xfId="0" applyNumberFormat="1" applyFont="1" applyFill="1" applyBorder="1" applyAlignment="1">
      <alignment horizontal="center"/>
    </xf>
    <xf numFmtId="49" fontId="12" fillId="6" borderId="18" xfId="0" applyNumberFormat="1" applyFont="1" applyFill="1" applyBorder="1" applyAlignment="1">
      <alignment horizontal="center"/>
    </xf>
    <xf numFmtId="0" fontId="12" fillId="6" borderId="57" xfId="0" applyFont="1" applyFill="1" applyBorder="1" applyAlignment="1">
      <alignment horizontal="center" wrapText="1"/>
    </xf>
    <xf numFmtId="49" fontId="12" fillId="6" borderId="39" xfId="0" applyNumberFormat="1" applyFont="1" applyFill="1" applyBorder="1" applyAlignment="1">
      <alignment horizontal="center" wrapText="1"/>
    </xf>
    <xf numFmtId="3" fontId="12" fillId="6" borderId="4" xfId="0" applyNumberFormat="1" applyFont="1" applyFill="1" applyBorder="1" applyAlignment="1">
      <alignment horizontal="center"/>
    </xf>
    <xf numFmtId="4" fontId="12" fillId="6" borderId="5" xfId="0" applyNumberFormat="1" applyFont="1" applyFill="1" applyBorder="1" applyAlignment="1">
      <alignment horizontal="center"/>
    </xf>
    <xf numFmtId="10" fontId="12" fillId="6" borderId="39" xfId="0" applyNumberFormat="1" applyFont="1" applyFill="1" applyBorder="1" applyAlignment="1">
      <alignment horizontal="center"/>
    </xf>
    <xf numFmtId="10" fontId="12" fillId="6" borderId="8" xfId="0" applyNumberFormat="1" applyFont="1" applyFill="1" applyBorder="1" applyAlignment="1">
      <alignment horizontal="center"/>
    </xf>
    <xf numFmtId="3" fontId="12" fillId="6" borderId="8" xfId="0" applyNumberFormat="1" applyFont="1" applyFill="1" applyBorder="1" applyAlignment="1">
      <alignment horizontal="center"/>
    </xf>
    <xf numFmtId="4" fontId="12" fillId="6" borderId="57" xfId="0" applyNumberFormat="1" applyFont="1" applyFill="1" applyBorder="1" applyAlignment="1">
      <alignment horizontal="right"/>
    </xf>
    <xf numFmtId="4" fontId="12" fillId="6" borderId="8" xfId="0" applyNumberFormat="1" applyFont="1" applyFill="1" applyBorder="1" applyAlignment="1">
      <alignment horizontal="right"/>
    </xf>
    <xf numFmtId="49" fontId="12" fillId="0" borderId="59" xfId="0" applyNumberFormat="1" applyFont="1" applyBorder="1" applyAlignment="1">
      <alignment horizontal="center"/>
    </xf>
    <xf numFmtId="49" fontId="12" fillId="0" borderId="19" xfId="0" applyNumberFormat="1" applyFont="1" applyBorder="1" applyAlignment="1">
      <alignment horizontal="center"/>
    </xf>
    <xf numFmtId="0" fontId="3" fillId="0" borderId="55" xfId="0" applyFont="1" applyBorder="1" applyAlignment="1">
      <alignment wrapText="1"/>
    </xf>
    <xf numFmtId="49" fontId="3" fillId="0" borderId="40" xfId="0" applyNumberFormat="1" applyFont="1" applyBorder="1" applyAlignment="1">
      <alignment horizontal="center" wrapText="1"/>
    </xf>
    <xf numFmtId="3" fontId="3" fillId="0" borderId="19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10" fontId="3" fillId="0" borderId="40" xfId="0" applyNumberFormat="1" applyFont="1" applyBorder="1" applyAlignment="1">
      <alignment horizontal="center"/>
    </xf>
    <xf numFmtId="10" fontId="3" fillId="0" borderId="13" xfId="0" applyNumberFormat="1" applyFont="1" applyBorder="1" applyAlignment="1">
      <alignment horizontal="center"/>
    </xf>
    <xf numFmtId="4" fontId="3" fillId="0" borderId="55" xfId="0" applyNumberFormat="1" applyFon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9" fontId="12" fillId="0" borderId="20" xfId="0" applyNumberFormat="1" applyFont="1" applyBorder="1" applyAlignment="1">
      <alignment horizontal="center"/>
    </xf>
    <xf numFmtId="0" fontId="3" fillId="0" borderId="54" xfId="0" applyFont="1" applyBorder="1" applyAlignment="1">
      <alignment wrapText="1"/>
    </xf>
    <xf numFmtId="0" fontId="3" fillId="0" borderId="17" xfId="0" applyFont="1" applyBorder="1" applyAlignment="1">
      <alignment wrapText="1"/>
    </xf>
    <xf numFmtId="49" fontId="2" fillId="12" borderId="7" xfId="0" applyNumberFormat="1" applyFont="1" applyFill="1" applyBorder="1" applyAlignment="1">
      <alignment horizontal="center"/>
    </xf>
    <xf numFmtId="0" fontId="2" fillId="8" borderId="57" xfId="0" applyFont="1" applyFill="1" applyBorder="1" applyAlignment="1">
      <alignment horizontal="center" wrapText="1"/>
    </xf>
    <xf numFmtId="49" fontId="2" fillId="8" borderId="39" xfId="0" applyNumberFormat="1" applyFont="1" applyFill="1" applyBorder="1" applyAlignment="1">
      <alignment horizontal="center" wrapText="1"/>
    </xf>
    <xf numFmtId="0" fontId="1" fillId="6" borderId="62" xfId="0" applyFont="1" applyFill="1" applyBorder="1" applyAlignment="1">
      <alignment wrapText="1"/>
    </xf>
    <xf numFmtId="0" fontId="1" fillId="12" borderId="0" xfId="0" applyFont="1" applyFill="1" applyAlignment="1"/>
    <xf numFmtId="49" fontId="2" fillId="12" borderId="59" xfId="0" applyNumberFormat="1" applyFont="1" applyFill="1" applyBorder="1" applyAlignment="1">
      <alignment horizontal="center"/>
    </xf>
    <xf numFmtId="49" fontId="12" fillId="2" borderId="19" xfId="0" applyNumberFormat="1" applyFont="1" applyFill="1" applyBorder="1" applyAlignment="1">
      <alignment horizontal="center"/>
    </xf>
    <xf numFmtId="0" fontId="13" fillId="13" borderId="55" xfId="0" applyFont="1" applyFill="1" applyBorder="1" applyAlignment="1">
      <alignment horizontal="left" wrapText="1"/>
    </xf>
    <xf numFmtId="49" fontId="13" fillId="14" borderId="40" xfId="0" applyNumberFormat="1" applyFont="1" applyFill="1" applyBorder="1" applyAlignment="1">
      <alignment horizontal="center" wrapText="1"/>
    </xf>
    <xf numFmtId="3" fontId="12" fillId="14" borderId="19" xfId="0" applyNumberFormat="1" applyFont="1" applyFill="1" applyBorder="1" applyAlignment="1">
      <alignment horizontal="center"/>
    </xf>
    <xf numFmtId="4" fontId="12" fillId="14" borderId="3" xfId="0" applyNumberFormat="1" applyFont="1" applyFill="1" applyBorder="1" applyAlignment="1">
      <alignment horizontal="center"/>
    </xf>
    <xf numFmtId="10" fontId="12" fillId="14" borderId="40" xfId="0" applyNumberFormat="1" applyFont="1" applyFill="1" applyBorder="1" applyAlignment="1">
      <alignment horizontal="center"/>
    </xf>
    <xf numFmtId="10" fontId="12" fillId="14" borderId="13" xfId="0" applyNumberFormat="1" applyFont="1" applyFill="1" applyBorder="1" applyAlignment="1">
      <alignment horizontal="center"/>
    </xf>
    <xf numFmtId="10" fontId="12" fillId="14" borderId="19" xfId="0" applyNumberFormat="1" applyFont="1" applyFill="1" applyBorder="1" applyAlignment="1">
      <alignment horizontal="center"/>
    </xf>
    <xf numFmtId="4" fontId="2" fillId="14" borderId="55" xfId="0" applyNumberFormat="1" applyFont="1" applyFill="1" applyBorder="1" applyAlignment="1">
      <alignment horizontal="right"/>
    </xf>
    <xf numFmtId="4" fontId="2" fillId="14" borderId="13" xfId="0" applyNumberFormat="1" applyFont="1" applyFill="1" applyBorder="1" applyAlignment="1">
      <alignment horizontal="right"/>
    </xf>
    <xf numFmtId="4" fontId="12" fillId="14" borderId="42" xfId="0" applyNumberFormat="1" applyFont="1" applyFill="1" applyBorder="1" applyAlignment="1">
      <alignment wrapText="1"/>
    </xf>
    <xf numFmtId="49" fontId="2" fillId="12" borderId="58" xfId="0" applyNumberFormat="1" applyFont="1" applyFill="1" applyBorder="1" applyAlignment="1">
      <alignment horizontal="center"/>
    </xf>
    <xf numFmtId="49" fontId="12" fillId="2" borderId="25" xfId="0" applyNumberFormat="1" applyFont="1" applyFill="1" applyBorder="1" applyAlignment="1">
      <alignment horizontal="center"/>
    </xf>
    <xf numFmtId="0" fontId="3" fillId="5" borderId="42" xfId="0" applyFont="1" applyFill="1" applyBorder="1" applyAlignment="1">
      <alignment horizontal="left" wrapText="1"/>
    </xf>
    <xf numFmtId="49" fontId="3" fillId="2" borderId="27" xfId="0" applyNumberFormat="1" applyFont="1" applyFill="1" applyBorder="1" applyAlignment="1">
      <alignment horizontal="center" wrapText="1"/>
    </xf>
    <xf numFmtId="3" fontId="3" fillId="2" borderId="25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10" fontId="3" fillId="2" borderId="27" xfId="0" applyNumberFormat="1" applyFont="1" applyFill="1" applyBorder="1" applyAlignment="1">
      <alignment horizontal="center"/>
    </xf>
    <xf numFmtId="10" fontId="3" fillId="2" borderId="12" xfId="0" applyNumberFormat="1" applyFont="1" applyFill="1" applyBorder="1" applyAlignment="1">
      <alignment horizontal="center"/>
    </xf>
    <xf numFmtId="10" fontId="3" fillId="2" borderId="25" xfId="0" applyNumberFormat="1" applyFont="1" applyFill="1" applyBorder="1" applyAlignment="1">
      <alignment horizontal="center"/>
    </xf>
    <xf numFmtId="4" fontId="1" fillId="2" borderId="42" xfId="0" applyNumberFormat="1" applyFont="1" applyFill="1" applyBorder="1" applyAlignment="1">
      <alignment horizontal="right"/>
    </xf>
    <xf numFmtId="4" fontId="1" fillId="2" borderId="12" xfId="0" applyNumberFormat="1" applyFont="1" applyFill="1" applyBorder="1" applyAlignment="1">
      <alignment horizontal="right"/>
    </xf>
    <xf numFmtId="0" fontId="3" fillId="2" borderId="42" xfId="0" applyFont="1" applyFill="1" applyBorder="1" applyAlignment="1">
      <alignment wrapText="1"/>
    </xf>
    <xf numFmtId="49" fontId="2" fillId="2" borderId="25" xfId="0" applyNumberFormat="1" applyFont="1" applyFill="1" applyBorder="1" applyAlignment="1">
      <alignment horizontal="center"/>
    </xf>
    <xf numFmtId="0" fontId="18" fillId="13" borderId="42" xfId="0" applyFont="1" applyFill="1" applyBorder="1" applyAlignment="1">
      <alignment horizontal="left" wrapText="1"/>
    </xf>
    <xf numFmtId="49" fontId="18" fillId="14" borderId="27" xfId="0" applyNumberFormat="1" applyFont="1" applyFill="1" applyBorder="1" applyAlignment="1">
      <alignment horizontal="center" wrapText="1"/>
    </xf>
    <xf numFmtId="3" fontId="18" fillId="14" borderId="25" xfId="0" applyNumberFormat="1" applyFont="1" applyFill="1" applyBorder="1" applyAlignment="1">
      <alignment horizontal="center"/>
    </xf>
    <xf numFmtId="4" fontId="18" fillId="14" borderId="1" xfId="0" applyNumberFormat="1" applyFont="1" applyFill="1" applyBorder="1" applyAlignment="1">
      <alignment horizontal="center"/>
    </xf>
    <xf numFmtId="10" fontId="18" fillId="14" borderId="27" xfId="0" applyNumberFormat="1" applyFont="1" applyFill="1" applyBorder="1" applyAlignment="1">
      <alignment horizontal="center"/>
    </xf>
    <xf numFmtId="10" fontId="18" fillId="14" borderId="12" xfId="0" applyNumberFormat="1" applyFont="1" applyFill="1" applyBorder="1" applyAlignment="1">
      <alignment horizontal="center"/>
    </xf>
    <xf numFmtId="10" fontId="18" fillId="14" borderId="25" xfId="0" applyNumberFormat="1" applyFont="1" applyFill="1" applyBorder="1" applyAlignment="1">
      <alignment horizontal="center"/>
    </xf>
    <xf numFmtId="4" fontId="18" fillId="14" borderId="42" xfId="0" applyNumberFormat="1" applyFont="1" applyFill="1" applyBorder="1" applyAlignment="1">
      <alignment horizontal="right"/>
    </xf>
    <xf numFmtId="4" fontId="18" fillId="14" borderId="1" xfId="0" applyNumberFormat="1" applyFont="1" applyFill="1" applyBorder="1" applyAlignment="1">
      <alignment horizontal="right"/>
    </xf>
    <xf numFmtId="4" fontId="2" fillId="14" borderId="42" xfId="0" applyNumberFormat="1" applyFont="1" applyFill="1" applyBorder="1" applyAlignment="1">
      <alignment wrapText="1"/>
    </xf>
    <xf numFmtId="0" fontId="2" fillId="12" borderId="0" xfId="0" applyFont="1" applyFill="1" applyAlignment="1"/>
    <xf numFmtId="0" fontId="1" fillId="5" borderId="42" xfId="2" applyFont="1" applyFill="1" applyBorder="1" applyAlignment="1">
      <alignment horizontal="left" wrapText="1"/>
    </xf>
    <xf numFmtId="0" fontId="18" fillId="11" borderId="42" xfId="0" applyFont="1" applyFill="1" applyBorder="1" applyAlignment="1">
      <alignment horizontal="left" wrapText="1"/>
    </xf>
    <xf numFmtId="49" fontId="18" fillId="10" borderId="27" xfId="0" applyNumberFormat="1" applyFont="1" applyFill="1" applyBorder="1" applyAlignment="1">
      <alignment horizontal="center" wrapText="1"/>
    </xf>
    <xf numFmtId="10" fontId="18" fillId="10" borderId="27" xfId="0" applyNumberFormat="1" applyFont="1" applyFill="1" applyBorder="1" applyAlignment="1">
      <alignment horizontal="center"/>
    </xf>
    <xf numFmtId="10" fontId="18" fillId="10" borderId="25" xfId="0" applyNumberFormat="1" applyFont="1" applyFill="1" applyBorder="1" applyAlignment="1">
      <alignment horizontal="center"/>
    </xf>
    <xf numFmtId="3" fontId="18" fillId="10" borderId="42" xfId="0" applyNumberFormat="1" applyFont="1" applyFill="1" applyBorder="1" applyAlignment="1">
      <alignment horizontal="center"/>
    </xf>
    <xf numFmtId="3" fontId="18" fillId="10" borderId="1" xfId="0" applyNumberFormat="1" applyFont="1" applyFill="1" applyBorder="1" applyAlignment="1">
      <alignment horizontal="center"/>
    </xf>
    <xf numFmtId="4" fontId="1" fillId="14" borderId="42" xfId="0" applyNumberFormat="1" applyFont="1" applyFill="1" applyBorder="1" applyAlignment="1">
      <alignment wrapText="1"/>
    </xf>
    <xf numFmtId="4" fontId="18" fillId="10" borderId="42" xfId="0" applyNumberFormat="1" applyFont="1" applyFill="1" applyBorder="1" applyAlignment="1">
      <alignment horizontal="right"/>
    </xf>
    <xf numFmtId="4" fontId="18" fillId="10" borderId="12" xfId="0" applyNumberFormat="1" applyFont="1" applyFill="1" applyBorder="1" applyAlignment="1">
      <alignment horizontal="right"/>
    </xf>
    <xf numFmtId="49" fontId="2" fillId="0" borderId="32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3" fillId="5" borderId="54" xfId="0" applyFont="1" applyFill="1" applyBorder="1" applyAlignment="1">
      <alignment horizontal="left" wrapText="1"/>
    </xf>
    <xf numFmtId="4" fontId="1" fillId="0" borderId="54" xfId="0" applyNumberFormat="1" applyFont="1" applyBorder="1" applyAlignment="1">
      <alignment horizontal="right"/>
    </xf>
    <xf numFmtId="4" fontId="1" fillId="0" borderId="36" xfId="0" applyNumberFormat="1" applyFont="1" applyBorder="1" applyAlignment="1">
      <alignment horizontal="right"/>
    </xf>
    <xf numFmtId="0" fontId="1" fillId="0" borderId="17" xfId="0" applyFont="1" applyBorder="1" applyAlignment="1">
      <alignment wrapText="1"/>
    </xf>
    <xf numFmtId="49" fontId="2" fillId="6" borderId="59" xfId="0" applyNumberFormat="1" applyFont="1" applyFill="1" applyBorder="1" applyAlignment="1">
      <alignment horizontal="center"/>
    </xf>
    <xf numFmtId="0" fontId="12" fillId="8" borderId="57" xfId="0" applyFont="1" applyFill="1" applyBorder="1" applyAlignment="1">
      <alignment horizontal="center" wrapText="1"/>
    </xf>
    <xf numFmtId="0" fontId="1" fillId="0" borderId="62" xfId="0" applyFont="1" applyBorder="1" applyAlignment="1">
      <alignment wrapText="1"/>
    </xf>
    <xf numFmtId="49" fontId="2" fillId="7" borderId="58" xfId="0" applyNumberFormat="1" applyFont="1" applyFill="1" applyBorder="1" applyAlignment="1">
      <alignment horizontal="center"/>
    </xf>
    <xf numFmtId="49" fontId="12" fillId="7" borderId="19" xfId="0" applyNumberFormat="1" applyFont="1" applyFill="1" applyBorder="1" applyAlignment="1">
      <alignment horizontal="center"/>
    </xf>
    <xf numFmtId="0" fontId="24" fillId="9" borderId="55" xfId="0" applyFont="1" applyFill="1" applyBorder="1" applyAlignment="1">
      <alignment horizontal="left" wrapText="1"/>
    </xf>
    <xf numFmtId="49" fontId="24" fillId="7" borderId="40" xfId="0" applyNumberFormat="1" applyFont="1" applyFill="1" applyBorder="1" applyAlignment="1">
      <alignment horizontal="center" wrapText="1"/>
    </xf>
    <xf numFmtId="3" fontId="3" fillId="7" borderId="19" xfId="0" applyNumberFormat="1" applyFont="1" applyFill="1" applyBorder="1" applyAlignment="1">
      <alignment horizontal="center"/>
    </xf>
    <xf numFmtId="4" fontId="3" fillId="7" borderId="3" xfId="0" applyNumberFormat="1" applyFont="1" applyFill="1" applyBorder="1" applyAlignment="1">
      <alignment horizontal="center"/>
    </xf>
    <xf numFmtId="10" fontId="3" fillId="7" borderId="40" xfId="0" applyNumberFormat="1" applyFont="1" applyFill="1" applyBorder="1" applyAlignment="1">
      <alignment horizontal="center"/>
    </xf>
    <xf numFmtId="10" fontId="3" fillId="7" borderId="13" xfId="0" applyNumberFormat="1" applyFont="1" applyFill="1" applyBorder="1" applyAlignment="1">
      <alignment horizontal="center"/>
    </xf>
    <xf numFmtId="10" fontId="3" fillId="7" borderId="19" xfId="0" applyNumberFormat="1" applyFont="1" applyFill="1" applyBorder="1" applyAlignment="1">
      <alignment horizontal="center"/>
    </xf>
    <xf numFmtId="4" fontId="3" fillId="7" borderId="55" xfId="0" applyNumberFormat="1" applyFont="1" applyFill="1" applyBorder="1" applyAlignment="1">
      <alignment horizontal="right"/>
    </xf>
    <xf numFmtId="4" fontId="3" fillId="7" borderId="13" xfId="0" applyNumberFormat="1" applyFont="1" applyFill="1" applyBorder="1" applyAlignment="1">
      <alignment horizontal="right"/>
    </xf>
    <xf numFmtId="4" fontId="2" fillId="14" borderId="55" xfId="0" applyNumberFormat="1" applyFont="1" applyFill="1" applyBorder="1" applyAlignment="1">
      <alignment wrapText="1"/>
    </xf>
    <xf numFmtId="0" fontId="3" fillId="5" borderId="42" xfId="2" applyFont="1" applyFill="1" applyBorder="1" applyAlignment="1">
      <alignment horizontal="left" wrapText="1"/>
    </xf>
    <xf numFmtId="49" fontId="12" fillId="10" borderId="25" xfId="0" applyNumberFormat="1" applyFont="1" applyFill="1" applyBorder="1" applyAlignment="1">
      <alignment horizontal="center"/>
    </xf>
    <xf numFmtId="0" fontId="13" fillId="9" borderId="42" xfId="0" applyFont="1" applyFill="1" applyBorder="1" applyAlignment="1">
      <alignment horizontal="left" wrapText="1"/>
    </xf>
    <xf numFmtId="49" fontId="13" fillId="7" borderId="27" xfId="0" applyNumberFormat="1" applyFont="1" applyFill="1" applyBorder="1" applyAlignment="1">
      <alignment horizontal="center" wrapText="1"/>
    </xf>
    <xf numFmtId="3" fontId="13" fillId="7" borderId="25" xfId="0" applyNumberFormat="1" applyFont="1" applyFill="1" applyBorder="1" applyAlignment="1">
      <alignment horizontal="center"/>
    </xf>
    <xf numFmtId="4" fontId="13" fillId="7" borderId="1" xfId="0" applyNumberFormat="1" applyFont="1" applyFill="1" applyBorder="1" applyAlignment="1">
      <alignment horizontal="center"/>
    </xf>
    <xf numFmtId="10" fontId="13" fillId="7" borderId="27" xfId="0" applyNumberFormat="1" applyFont="1" applyFill="1" applyBorder="1" applyAlignment="1">
      <alignment horizontal="center"/>
    </xf>
    <xf numFmtId="10" fontId="13" fillId="7" borderId="12" xfId="0" applyNumberFormat="1" applyFont="1" applyFill="1" applyBorder="1" applyAlignment="1">
      <alignment horizontal="center"/>
    </xf>
    <xf numFmtId="10" fontId="13" fillId="7" borderId="25" xfId="0" applyNumberFormat="1" applyFont="1" applyFill="1" applyBorder="1" applyAlignment="1">
      <alignment horizontal="center"/>
    </xf>
    <xf numFmtId="4" fontId="13" fillId="10" borderId="42" xfId="0" applyNumberFormat="1" applyFont="1" applyFill="1" applyBorder="1" applyAlignment="1">
      <alignment horizontal="right"/>
    </xf>
    <xf numFmtId="4" fontId="13" fillId="10" borderId="12" xfId="0" applyNumberFormat="1" applyFont="1" applyFill="1" applyBorder="1" applyAlignment="1">
      <alignment horizontal="right"/>
    </xf>
    <xf numFmtId="49" fontId="3" fillId="7" borderId="27" xfId="0" applyNumberFormat="1" applyFont="1" applyFill="1" applyBorder="1" applyAlignment="1">
      <alignment horizontal="center" wrapText="1"/>
    </xf>
    <xf numFmtId="0" fontId="3" fillId="0" borderId="62" xfId="0" applyFont="1" applyBorder="1" applyAlignment="1">
      <alignment wrapText="1"/>
    </xf>
    <xf numFmtId="0" fontId="12" fillId="6" borderId="55" xfId="0" applyFont="1" applyFill="1" applyBorder="1" applyAlignment="1">
      <alignment horizontal="center" wrapText="1"/>
    </xf>
    <xf numFmtId="49" fontId="12" fillId="6" borderId="40" xfId="0" applyNumberFormat="1" applyFont="1" applyFill="1" applyBorder="1" applyAlignment="1">
      <alignment horizontal="center" wrapText="1"/>
    </xf>
    <xf numFmtId="3" fontId="12" fillId="6" borderId="19" xfId="0" applyNumberFormat="1" applyFont="1" applyFill="1" applyBorder="1" applyAlignment="1">
      <alignment horizontal="center"/>
    </xf>
    <xf numFmtId="4" fontId="12" fillId="6" borderId="3" xfId="0" applyNumberFormat="1" applyFont="1" applyFill="1" applyBorder="1" applyAlignment="1">
      <alignment horizontal="center"/>
    </xf>
    <xf numFmtId="10" fontId="12" fillId="6" borderId="40" xfId="0" applyNumberFormat="1" applyFont="1" applyFill="1" applyBorder="1" applyAlignment="1">
      <alignment horizontal="center"/>
    </xf>
    <xf numFmtId="10" fontId="12" fillId="6" borderId="13" xfId="0" applyNumberFormat="1" applyFont="1" applyFill="1" applyBorder="1" applyAlignment="1">
      <alignment horizontal="center"/>
    </xf>
    <xf numFmtId="3" fontId="12" fillId="6" borderId="13" xfId="0" applyNumberFormat="1" applyFont="1" applyFill="1" applyBorder="1" applyAlignment="1">
      <alignment horizontal="center"/>
    </xf>
    <xf numFmtId="4" fontId="12" fillId="6" borderId="55" xfId="0" applyNumberFormat="1" applyFont="1" applyFill="1" applyBorder="1" applyAlignment="1">
      <alignment horizontal="right"/>
    </xf>
    <xf numFmtId="4" fontId="12" fillId="6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10" fontId="3" fillId="0" borderId="2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9" fontId="2" fillId="0" borderId="59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1" fillId="0" borderId="69" xfId="0" applyFont="1" applyBorder="1" applyAlignment="1">
      <alignment wrapText="1"/>
    </xf>
    <xf numFmtId="49" fontId="1" fillId="0" borderId="49" xfId="0" applyNumberFormat="1" applyFont="1" applyBorder="1" applyAlignment="1">
      <alignment horizontal="center" wrapText="1"/>
    </xf>
    <xf numFmtId="3" fontId="1" fillId="0" borderId="19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0" fontId="1" fillId="0" borderId="13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3" fontId="1" fillId="0" borderId="55" xfId="0" applyNumberFormat="1" applyFont="1" applyBorder="1" applyAlignment="1">
      <alignment horizontal="center"/>
    </xf>
    <xf numFmtId="4" fontId="1" fillId="0" borderId="55" xfId="0" applyNumberFormat="1" applyFont="1" applyBorder="1" applyAlignment="1">
      <alignment horizontal="right" vertical="center"/>
    </xf>
    <xf numFmtId="4" fontId="1" fillId="0" borderId="13" xfId="0" applyNumberFormat="1" applyFont="1" applyBorder="1" applyAlignment="1">
      <alignment horizontal="right" vertical="center"/>
    </xf>
    <xf numFmtId="0" fontId="1" fillId="0" borderId="54" xfId="0" applyFont="1" applyBorder="1" applyAlignment="1">
      <alignment wrapText="1"/>
    </xf>
    <xf numFmtId="10" fontId="1" fillId="0" borderId="47" xfId="0" applyNumberFormat="1" applyFont="1" applyBorder="1" applyAlignment="1">
      <alignment horizontal="center"/>
    </xf>
    <xf numFmtId="0" fontId="1" fillId="0" borderId="55" xfId="0" applyFont="1" applyBorder="1" applyAlignment="1">
      <alignment horizontal="left" wrapText="1"/>
    </xf>
    <xf numFmtId="49" fontId="1" fillId="0" borderId="40" xfId="0" applyNumberFormat="1" applyFont="1" applyBorder="1" applyAlignment="1">
      <alignment horizontal="center" wrapText="1"/>
    </xf>
    <xf numFmtId="10" fontId="1" fillId="0" borderId="40" xfId="0" applyNumberFormat="1" applyFont="1" applyBorder="1" applyAlignment="1">
      <alignment horizontal="center"/>
    </xf>
    <xf numFmtId="4" fontId="1" fillId="0" borderId="19" xfId="0" applyNumberFormat="1" applyFont="1" applyFill="1" applyBorder="1" applyAlignment="1">
      <alignment horizontal="center"/>
    </xf>
    <xf numFmtId="4" fontId="1" fillId="0" borderId="55" xfId="0" applyNumberFormat="1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49" fontId="1" fillId="0" borderId="47" xfId="0" applyNumberFormat="1" applyFont="1" applyBorder="1" applyAlignment="1">
      <alignment horizontal="center" wrapText="1"/>
    </xf>
    <xf numFmtId="49" fontId="2" fillId="6" borderId="58" xfId="0" applyNumberFormat="1" applyFont="1" applyFill="1" applyBorder="1" applyAlignment="1">
      <alignment horizontal="center"/>
    </xf>
    <xf numFmtId="4" fontId="3" fillId="0" borderId="19" xfId="0" applyNumberFormat="1" applyFont="1" applyBorder="1" applyAlignment="1">
      <alignment horizontal="center"/>
    </xf>
    <xf numFmtId="0" fontId="1" fillId="0" borderId="55" xfId="0" applyFont="1" applyBorder="1" applyAlignment="1">
      <alignment wrapText="1"/>
    </xf>
    <xf numFmtId="4" fontId="1" fillId="0" borderId="19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 wrapText="1"/>
    </xf>
    <xf numFmtId="3" fontId="1" fillId="0" borderId="26" xfId="0" applyNumberFormat="1" applyFont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4" fontId="1" fillId="0" borderId="17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49" fontId="2" fillId="6" borderId="61" xfId="0" applyNumberFormat="1" applyFont="1" applyFill="1" applyBorder="1" applyAlignment="1">
      <alignment horizontal="center"/>
    </xf>
    <xf numFmtId="4" fontId="2" fillId="6" borderId="5" xfId="0" applyNumberFormat="1" applyFont="1" applyFill="1" applyBorder="1" applyAlignment="1">
      <alignment horizontal="right"/>
    </xf>
    <xf numFmtId="49" fontId="12" fillId="10" borderId="58" xfId="0" applyNumberFormat="1" applyFont="1" applyFill="1" applyBorder="1" applyAlignment="1">
      <alignment horizontal="center"/>
    </xf>
    <xf numFmtId="49" fontId="12" fillId="10" borderId="19" xfId="0" applyNumberFormat="1" applyFont="1" applyFill="1" applyBorder="1" applyAlignment="1">
      <alignment horizontal="center"/>
    </xf>
    <xf numFmtId="0" fontId="18" fillId="11" borderId="55" xfId="0" applyFont="1" applyFill="1" applyBorder="1" applyAlignment="1">
      <alignment horizontal="center" wrapText="1"/>
    </xf>
    <xf numFmtId="49" fontId="18" fillId="11" borderId="40" xfId="0" applyNumberFormat="1" applyFont="1" applyFill="1" applyBorder="1" applyAlignment="1">
      <alignment horizontal="center" wrapText="1"/>
    </xf>
    <xf numFmtId="10" fontId="18" fillId="10" borderId="40" xfId="0" applyNumberFormat="1" applyFont="1" applyFill="1" applyBorder="1" applyAlignment="1">
      <alignment horizontal="center"/>
    </xf>
    <xf numFmtId="10" fontId="18" fillId="10" borderId="19" xfId="0" applyNumberFormat="1" applyFont="1" applyFill="1" applyBorder="1" applyAlignment="1">
      <alignment horizontal="center"/>
    </xf>
    <xf numFmtId="4" fontId="18" fillId="10" borderId="55" xfId="0" applyNumberFormat="1" applyFont="1" applyFill="1" applyBorder="1" applyAlignment="1">
      <alignment horizontal="right"/>
    </xf>
    <xf numFmtId="4" fontId="18" fillId="10" borderId="13" xfId="0" applyNumberFormat="1" applyFont="1" applyFill="1" applyBorder="1" applyAlignment="1">
      <alignment horizontal="right"/>
    </xf>
    <xf numFmtId="0" fontId="2" fillId="10" borderId="63" xfId="0" applyFont="1" applyFill="1" applyBorder="1" applyAlignment="1">
      <alignment wrapText="1"/>
    </xf>
    <xf numFmtId="0" fontId="12" fillId="10" borderId="0" xfId="0" applyFont="1" applyFill="1" applyAlignment="1"/>
    <xf numFmtId="0" fontId="18" fillId="11" borderId="42" xfId="0" applyFont="1" applyFill="1" applyBorder="1" applyAlignment="1">
      <alignment horizontal="center" wrapText="1"/>
    </xf>
    <xf numFmtId="49" fontId="18" fillId="11" borderId="27" xfId="0" applyNumberFormat="1" applyFont="1" applyFill="1" applyBorder="1" applyAlignment="1">
      <alignment horizontal="center" wrapText="1"/>
    </xf>
    <xf numFmtId="4" fontId="18" fillId="10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right"/>
    </xf>
    <xf numFmtId="4" fontId="1" fillId="0" borderId="63" xfId="0" applyNumberFormat="1" applyFont="1" applyBorder="1" applyAlignment="1">
      <alignment wrapText="1"/>
    </xf>
    <xf numFmtId="4" fontId="1" fillId="0" borderId="67" xfId="0" applyNumberFormat="1" applyFont="1" applyBorder="1" applyAlignment="1">
      <alignment wrapText="1"/>
    </xf>
    <xf numFmtId="4" fontId="1" fillId="0" borderId="64" xfId="0" applyNumberFormat="1" applyFont="1" applyBorder="1" applyAlignment="1">
      <alignment wrapText="1"/>
    </xf>
    <xf numFmtId="4" fontId="1" fillId="0" borderId="22" xfId="0" applyNumberFormat="1" applyFont="1" applyBorder="1" applyAlignment="1">
      <alignment wrapText="1"/>
    </xf>
    <xf numFmtId="49" fontId="2" fillId="6" borderId="20" xfId="0" applyNumberFormat="1" applyFont="1" applyFill="1" applyBorder="1" applyAlignment="1">
      <alignment horizontal="center"/>
    </xf>
    <xf numFmtId="4" fontId="2" fillId="14" borderId="62" xfId="0" applyNumberFormat="1" applyFont="1" applyFill="1" applyBorder="1" applyAlignment="1">
      <alignment wrapText="1"/>
    </xf>
    <xf numFmtId="0" fontId="1" fillId="5" borderId="55" xfId="0" applyFont="1" applyFill="1" applyBorder="1" applyAlignment="1">
      <alignment wrapText="1"/>
    </xf>
    <xf numFmtId="49" fontId="1" fillId="5" borderId="40" xfId="0" applyNumberFormat="1" applyFont="1" applyFill="1" applyBorder="1" applyAlignment="1">
      <alignment horizontal="center" wrapText="1"/>
    </xf>
    <xf numFmtId="0" fontId="1" fillId="0" borderId="65" xfId="0" applyFont="1" applyBorder="1" applyAlignment="1">
      <alignment wrapText="1"/>
    </xf>
    <xf numFmtId="0" fontId="1" fillId="5" borderId="54" xfId="0" applyFont="1" applyFill="1" applyBorder="1" applyAlignment="1">
      <alignment wrapText="1"/>
    </xf>
    <xf numFmtId="49" fontId="3" fillId="5" borderId="47" xfId="0" applyNumberFormat="1" applyFont="1" applyFill="1" applyBorder="1" applyAlignment="1">
      <alignment horizontal="center" wrapText="1"/>
    </xf>
    <xf numFmtId="0" fontId="1" fillId="0" borderId="64" xfId="0" applyFont="1" applyBorder="1" applyAlignment="1">
      <alignment wrapText="1"/>
    </xf>
    <xf numFmtId="49" fontId="12" fillId="8" borderId="39" xfId="0" applyNumberFormat="1" applyFont="1" applyFill="1" applyBorder="1" applyAlignment="1">
      <alignment horizontal="center" wrapText="1"/>
    </xf>
    <xf numFmtId="0" fontId="3" fillId="5" borderId="55" xfId="0" applyFont="1" applyFill="1" applyBorder="1" applyAlignment="1">
      <alignment horizontal="left" wrapText="1"/>
    </xf>
    <xf numFmtId="0" fontId="3" fillId="0" borderId="65" xfId="0" applyFont="1" applyBorder="1" applyAlignment="1">
      <alignment wrapText="1"/>
    </xf>
    <xf numFmtId="0" fontId="3" fillId="0" borderId="64" xfId="0" applyFont="1" applyBorder="1" applyAlignment="1">
      <alignment wrapText="1"/>
    </xf>
    <xf numFmtId="49" fontId="12" fillId="0" borderId="15" xfId="0" applyNumberFormat="1" applyFont="1" applyBorder="1" applyAlignment="1">
      <alignment horizontal="center"/>
    </xf>
    <xf numFmtId="0" fontId="3" fillId="0" borderId="21" xfId="0" applyFont="1" applyBorder="1" applyAlignment="1">
      <alignment horizontal="left" wrapText="1"/>
    </xf>
    <xf numFmtId="49" fontId="3" fillId="5" borderId="46" xfId="0" applyNumberFormat="1" applyFont="1" applyFill="1" applyBorder="1" applyAlignment="1">
      <alignment horizontal="center" wrapText="1"/>
    </xf>
    <xf numFmtId="3" fontId="3" fillId="0" borderId="11" xfId="0" applyNumberFormat="1" applyFont="1" applyBorder="1" applyAlignment="1">
      <alignment horizontal="center"/>
    </xf>
    <xf numFmtId="4" fontId="3" fillId="0" borderId="33" xfId="0" applyNumberFormat="1" applyFont="1" applyBorder="1" applyAlignment="1">
      <alignment horizontal="center"/>
    </xf>
    <xf numFmtId="10" fontId="3" fillId="0" borderId="46" xfId="0" applyNumberFormat="1" applyFont="1" applyBorder="1" applyAlignment="1">
      <alignment horizontal="center"/>
    </xf>
    <xf numFmtId="10" fontId="3" fillId="0" borderId="56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right"/>
    </xf>
    <xf numFmtId="4" fontId="3" fillId="0" borderId="56" xfId="0" applyNumberFormat="1" applyFont="1" applyBorder="1" applyAlignment="1">
      <alignment horizontal="right"/>
    </xf>
    <xf numFmtId="0" fontId="3" fillId="0" borderId="66" xfId="0" applyFont="1" applyBorder="1" applyAlignment="1">
      <alignment wrapText="1"/>
    </xf>
    <xf numFmtId="165" fontId="1" fillId="0" borderId="40" xfId="0" applyNumberFormat="1" applyFont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165" fontId="1" fillId="0" borderId="27" xfId="0" applyNumberFormat="1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9" fontId="12" fillId="0" borderId="32" xfId="0" applyNumberFormat="1" applyFont="1" applyBorder="1" applyAlignment="1">
      <alignment horizontal="center"/>
    </xf>
    <xf numFmtId="0" fontId="1" fillId="0" borderId="54" xfId="0" applyFont="1" applyBorder="1" applyAlignment="1">
      <alignment horizontal="left" wrapText="1"/>
    </xf>
    <xf numFmtId="165" fontId="1" fillId="0" borderId="47" xfId="0" applyNumberFormat="1" applyFont="1" applyBorder="1" applyAlignment="1">
      <alignment horizontal="center"/>
    </xf>
    <xf numFmtId="0" fontId="12" fillId="8" borderId="57" xfId="0" applyFont="1" applyFill="1" applyBorder="1" applyAlignment="1">
      <alignment horizontal="left" wrapText="1"/>
    </xf>
    <xf numFmtId="49" fontId="3" fillId="5" borderId="40" xfId="0" applyNumberFormat="1" applyFont="1" applyFill="1" applyBorder="1" applyAlignment="1">
      <alignment horizontal="center" wrapText="1"/>
    </xf>
    <xf numFmtId="4" fontId="12" fillId="14" borderId="62" xfId="0" applyNumberFormat="1" applyFont="1" applyFill="1" applyBorder="1" applyAlignment="1">
      <alignment wrapText="1"/>
    </xf>
    <xf numFmtId="0" fontId="3" fillId="0" borderId="55" xfId="0" applyFont="1" applyBorder="1" applyAlignment="1">
      <alignment horizontal="left" wrapText="1"/>
    </xf>
    <xf numFmtId="0" fontId="1" fillId="0" borderId="23" xfId="0" applyFont="1" applyBorder="1" applyAlignment="1">
      <alignment wrapText="1"/>
    </xf>
    <xf numFmtId="49" fontId="2" fillId="6" borderId="57" xfId="0" applyNumberFormat="1" applyFont="1" applyFill="1" applyBorder="1" applyAlignment="1">
      <alignment horizontal="left" wrapText="1"/>
    </xf>
    <xf numFmtId="3" fontId="2" fillId="6" borderId="39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49" fontId="1" fillId="5" borderId="1" xfId="0" applyNumberFormat="1" applyFont="1" applyFill="1" applyBorder="1" applyAlignment="1">
      <alignment horizontal="center" wrapText="1"/>
    </xf>
    <xf numFmtId="4" fontId="2" fillId="6" borderId="21" xfId="0" applyNumberFormat="1" applyFont="1" applyFill="1" applyBorder="1" applyAlignment="1">
      <alignment horizontal="right"/>
    </xf>
    <xf numFmtId="4" fontId="2" fillId="6" borderId="33" xfId="0" applyNumberFormat="1" applyFont="1" applyFill="1" applyBorder="1" applyAlignment="1">
      <alignment horizontal="right"/>
    </xf>
    <xf numFmtId="0" fontId="1" fillId="0" borderId="66" xfId="0" applyFont="1" applyBorder="1" applyAlignment="1">
      <alignment wrapText="1"/>
    </xf>
    <xf numFmtId="49" fontId="18" fillId="3" borderId="7" xfId="0" applyNumberFormat="1" applyFont="1" applyFill="1" applyBorder="1" applyAlignment="1">
      <alignment horizontal="center"/>
    </xf>
    <xf numFmtId="49" fontId="18" fillId="3" borderId="10" xfId="0" applyNumberFormat="1" applyFont="1" applyFill="1" applyBorder="1" applyAlignment="1">
      <alignment horizontal="center"/>
    </xf>
    <xf numFmtId="49" fontId="18" fillId="3" borderId="50" xfId="0" applyNumberFormat="1" applyFont="1" applyFill="1" applyBorder="1" applyAlignment="1">
      <alignment horizontal="center" wrapText="1"/>
    </xf>
    <xf numFmtId="0" fontId="18" fillId="3" borderId="50" xfId="0" applyFont="1" applyFill="1" applyBorder="1" applyAlignment="1">
      <alignment horizontal="center"/>
    </xf>
    <xf numFmtId="3" fontId="18" fillId="3" borderId="50" xfId="0" applyNumberFormat="1" applyFont="1" applyFill="1" applyBorder="1" applyAlignment="1">
      <alignment horizontal="center"/>
    </xf>
    <xf numFmtId="4" fontId="18" fillId="3" borderId="50" xfId="0" applyNumberFormat="1" applyFont="1" applyFill="1" applyBorder="1" applyAlignment="1">
      <alignment horizontal="center"/>
    </xf>
    <xf numFmtId="10" fontId="18" fillId="3" borderId="45" xfId="0" applyNumberFormat="1" applyFont="1" applyFill="1" applyBorder="1" applyAlignment="1">
      <alignment horizontal="center"/>
    </xf>
    <xf numFmtId="3" fontId="18" fillId="3" borderId="38" xfId="0" applyNumberFormat="1" applyFont="1" applyFill="1" applyBorder="1" applyAlignment="1">
      <alignment horizontal="center"/>
    </xf>
    <xf numFmtId="10" fontId="18" fillId="3" borderId="68" xfId="0" applyNumberFormat="1" applyFont="1" applyFill="1" applyBorder="1" applyAlignment="1">
      <alignment horizontal="center"/>
    </xf>
    <xf numFmtId="49" fontId="18" fillId="2" borderId="7" xfId="0" applyNumberFormat="1" applyFont="1" applyFill="1" applyBorder="1" applyAlignment="1">
      <alignment horizontal="center"/>
    </xf>
    <xf numFmtId="49" fontId="18" fillId="2" borderId="5" xfId="0" applyNumberFormat="1" applyFont="1" applyFill="1" applyBorder="1" applyAlignment="1">
      <alignment horizontal="center" wrapText="1"/>
    </xf>
    <xf numFmtId="4" fontId="18" fillId="2" borderId="57" xfId="0" applyNumberFormat="1" applyFont="1" applyFill="1" applyBorder="1" applyAlignment="1">
      <alignment horizontal="right"/>
    </xf>
    <xf numFmtId="4" fontId="18" fillId="2" borderId="5" xfId="0" applyNumberFormat="1" applyFont="1" applyFill="1" applyBorder="1" applyAlignment="1">
      <alignment horizontal="right"/>
    </xf>
    <xf numFmtId="49" fontId="18" fillId="3" borderId="32" xfId="0" applyNumberFormat="1" applyFont="1" applyFill="1" applyBorder="1" applyAlignment="1">
      <alignment horizontal="center"/>
    </xf>
    <xf numFmtId="49" fontId="18" fillId="3" borderId="3" xfId="0" applyNumberFormat="1" applyFont="1" applyFill="1" applyBorder="1" applyAlignment="1">
      <alignment horizontal="center" wrapText="1"/>
    </xf>
    <xf numFmtId="0" fontId="18" fillId="3" borderId="3" xfId="0" applyFont="1" applyFill="1" applyBorder="1" applyAlignment="1">
      <alignment horizontal="center"/>
    </xf>
    <xf numFmtId="3" fontId="18" fillId="3" borderId="3" xfId="0" applyNumberFormat="1" applyFont="1" applyFill="1" applyBorder="1" applyAlignment="1">
      <alignment horizontal="center"/>
    </xf>
    <xf numFmtId="4" fontId="18" fillId="3" borderId="3" xfId="0" applyNumberFormat="1" applyFont="1" applyFill="1" applyBorder="1" applyAlignment="1">
      <alignment horizontal="center"/>
    </xf>
    <xf numFmtId="3" fontId="18" fillId="3" borderId="13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 wrapText="1"/>
    </xf>
    <xf numFmtId="4" fontId="18" fillId="3" borderId="57" xfId="0" applyNumberFormat="1" applyFont="1" applyFill="1" applyBorder="1" applyAlignment="1">
      <alignment horizontal="center"/>
    </xf>
    <xf numFmtId="4" fontId="18" fillId="3" borderId="8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9" fontId="2" fillId="4" borderId="58" xfId="0" applyNumberFormat="1" applyFont="1" applyFill="1" applyBorder="1" applyAlignment="1">
      <alignment horizontal="center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4" fontId="2" fillId="4" borderId="12" xfId="0" applyNumberFormat="1" applyFont="1" applyFill="1" applyBorder="1" applyAlignment="1">
      <alignment horizontal="center"/>
    </xf>
    <xf numFmtId="4" fontId="2" fillId="4" borderId="42" xfId="0" applyNumberFormat="1" applyFont="1" applyFill="1" applyBorder="1" applyAlignment="1">
      <alignment horizontal="center"/>
    </xf>
    <xf numFmtId="49" fontId="2" fillId="4" borderId="60" xfId="0" applyNumberFormat="1" applyFont="1" applyFill="1" applyBorder="1" applyAlignment="1">
      <alignment horizontal="center"/>
    </xf>
    <xf numFmtId="49" fontId="18" fillId="0" borderId="53" xfId="0" applyNumberFormat="1" applyFont="1" applyBorder="1" applyAlignment="1"/>
    <xf numFmtId="0" fontId="18" fillId="0" borderId="35" xfId="0" applyFont="1" applyBorder="1" applyAlignment="1"/>
    <xf numFmtId="0" fontId="18" fillId="0" borderId="35" xfId="0" applyFont="1" applyBorder="1" applyAlignment="1">
      <alignment horizontal="center"/>
    </xf>
    <xf numFmtId="4" fontId="18" fillId="0" borderId="42" xfId="0" applyNumberFormat="1" applyFont="1" applyBorder="1" applyAlignment="1">
      <alignment horizontal="right"/>
    </xf>
    <xf numFmtId="4" fontId="18" fillId="0" borderId="1" xfId="0" applyNumberFormat="1" applyFont="1" applyBorder="1" applyAlignment="1">
      <alignment horizontal="right"/>
    </xf>
    <xf numFmtId="0" fontId="18" fillId="0" borderId="42" xfId="0" applyFont="1" applyBorder="1" applyAlignment="1">
      <alignment wrapText="1"/>
    </xf>
    <xf numFmtId="0" fontId="18" fillId="0" borderId="0" xfId="0" applyFont="1" applyAlignment="1"/>
    <xf numFmtId="49" fontId="1" fillId="0" borderId="0" xfId="0" applyNumberFormat="1" applyFont="1" applyAlignment="1"/>
    <xf numFmtId="0" fontId="1" fillId="0" borderId="0" xfId="0" applyFont="1" applyAlignment="1">
      <alignment horizontal="center"/>
    </xf>
    <xf numFmtId="49" fontId="6" fillId="0" borderId="0" xfId="0" applyNumberFormat="1" applyFont="1" applyAlignment="1"/>
    <xf numFmtId="0" fontId="6" fillId="0" borderId="0" xfId="0" applyFont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center" wrapText="1"/>
    </xf>
    <xf numFmtId="167" fontId="2" fillId="6" borderId="1" xfId="1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top" wrapText="1"/>
    </xf>
    <xf numFmtId="3" fontId="21" fillId="6" borderId="1" xfId="0" applyNumberFormat="1" applyFont="1" applyFill="1" applyBorder="1" applyAlignment="1">
      <alignment horizontal="left" vertical="center" wrapText="1"/>
    </xf>
    <xf numFmtId="4" fontId="1" fillId="6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22" fillId="2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167" fontId="2" fillId="7" borderId="1" xfId="1" applyNumberFormat="1" applyFont="1" applyFill="1" applyBorder="1" applyAlignment="1">
      <alignment horizontal="center" vertical="center" wrapText="1"/>
    </xf>
    <xf numFmtId="167" fontId="18" fillId="7" borderId="1" xfId="1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vertical="top" wrapText="1"/>
    </xf>
    <xf numFmtId="0" fontId="21" fillId="2" borderId="27" xfId="0" applyFont="1" applyFill="1" applyBorder="1" applyAlignment="1">
      <alignment vertical="center" wrapText="1"/>
    </xf>
    <xf numFmtId="167" fontId="1" fillId="2" borderId="1" xfId="1" applyNumberFormat="1" applyFont="1" applyFill="1" applyBorder="1" applyAlignment="1">
      <alignment horizontal="center" vertical="center" wrapText="1"/>
    </xf>
    <xf numFmtId="166" fontId="1" fillId="2" borderId="1" xfId="1" applyNumberFormat="1" applyFont="1" applyFill="1" applyBorder="1" applyAlignment="1">
      <alignment horizontal="center" vertical="center" wrapText="1"/>
    </xf>
    <xf numFmtId="0" fontId="1" fillId="0" borderId="27" xfId="3" applyFont="1" applyBorder="1" applyAlignment="1" applyProtection="1">
      <alignment vertical="top" wrapText="1"/>
      <protection hidden="1"/>
    </xf>
    <xf numFmtId="0" fontId="21" fillId="0" borderId="27" xfId="3" applyFont="1" applyBorder="1" applyAlignment="1" applyProtection="1">
      <alignment vertical="center" wrapText="1"/>
      <protection hidden="1"/>
    </xf>
    <xf numFmtId="4" fontId="1" fillId="2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/>
    <xf numFmtId="4" fontId="2" fillId="6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/>
    </xf>
    <xf numFmtId="10" fontId="1" fillId="0" borderId="3" xfId="0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left" wrapText="1"/>
    </xf>
    <xf numFmtId="3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49" fontId="1" fillId="5" borderId="1" xfId="0" applyNumberFormat="1" applyFont="1" applyFill="1" applyBorder="1" applyAlignment="1">
      <alignment horizontal="left" wrapText="1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1" fillId="0" borderId="12" xfId="0" applyFont="1" applyBorder="1" applyAlignment="1">
      <alignment wrapText="1"/>
    </xf>
    <xf numFmtId="49" fontId="12" fillId="0" borderId="34" xfId="0" applyNumberFormat="1" applyFont="1" applyBorder="1" applyAlignment="1">
      <alignment horizontal="center"/>
    </xf>
    <xf numFmtId="49" fontId="1" fillId="2" borderId="35" xfId="0" applyNumberFormat="1" applyFont="1" applyFill="1" applyBorder="1" applyAlignment="1">
      <alignment horizontal="left" wrapText="1"/>
    </xf>
    <xf numFmtId="49" fontId="1" fillId="5" borderId="35" xfId="0" applyNumberFormat="1" applyFont="1" applyFill="1" applyBorder="1" applyAlignment="1">
      <alignment horizontal="center" wrapText="1"/>
    </xf>
    <xf numFmtId="3" fontId="1" fillId="0" borderId="35" xfId="0" applyNumberFormat="1" applyFont="1" applyBorder="1" applyAlignment="1">
      <alignment horizontal="center"/>
    </xf>
    <xf numFmtId="10" fontId="1" fillId="0" borderId="35" xfId="0" applyNumberFormat="1" applyFont="1" applyBorder="1" applyAlignment="1">
      <alignment horizontal="center"/>
    </xf>
    <xf numFmtId="4" fontId="1" fillId="2" borderId="35" xfId="0" applyNumberFormat="1" applyFont="1" applyFill="1" applyBorder="1" applyAlignment="1">
      <alignment horizontal="right"/>
    </xf>
    <xf numFmtId="0" fontId="1" fillId="0" borderId="36" xfId="0" applyFont="1" applyBorder="1" applyAlignment="1">
      <alignment wrapText="1"/>
    </xf>
    <xf numFmtId="49" fontId="2" fillId="0" borderId="34" xfId="0" applyNumberFormat="1" applyFont="1" applyBorder="1" applyAlignment="1">
      <alignment horizontal="center"/>
    </xf>
    <xf numFmtId="49" fontId="1" fillId="5" borderId="3" xfId="0" applyNumberFormat="1" applyFont="1" applyFill="1" applyBorder="1" applyAlignment="1">
      <alignment horizontal="center" wrapText="1"/>
    </xf>
    <xf numFmtId="0" fontId="1" fillId="0" borderId="13" xfId="0" applyFont="1" applyBorder="1" applyAlignment="1">
      <alignment wrapText="1"/>
    </xf>
    <xf numFmtId="49" fontId="1" fillId="2" borderId="3" xfId="0" applyNumberFormat="1" applyFont="1" applyFill="1" applyBorder="1" applyAlignment="1">
      <alignment horizontal="left" wrapText="1"/>
    </xf>
    <xf numFmtId="4" fontId="1" fillId="2" borderId="3" xfId="0" applyNumberFormat="1" applyFont="1" applyFill="1" applyBorder="1" applyAlignment="1">
      <alignment horizontal="right"/>
    </xf>
    <xf numFmtId="4" fontId="1" fillId="0" borderId="25" xfId="0" applyNumberFormat="1" applyFont="1" applyFill="1" applyBorder="1" applyAlignment="1">
      <alignment horizontal="center"/>
    </xf>
    <xf numFmtId="165" fontId="1" fillId="0" borderId="12" xfId="0" applyNumberFormat="1" applyFont="1" applyFill="1" applyBorder="1" applyAlignment="1">
      <alignment horizontal="center"/>
    </xf>
    <xf numFmtId="49" fontId="1" fillId="0" borderId="70" xfId="0" applyNumberFormat="1" applyFont="1" applyBorder="1" applyAlignment="1">
      <alignment wrapText="1"/>
    </xf>
    <xf numFmtId="49" fontId="18" fillId="3" borderId="5" xfId="0" applyNumberFormat="1" applyFont="1" applyFill="1" applyBorder="1" applyAlignment="1">
      <alignment horizontal="center" wrapText="1"/>
    </xf>
    <xf numFmtId="0" fontId="18" fillId="3" borderId="5" xfId="0" applyFont="1" applyFill="1" applyBorder="1" applyAlignment="1">
      <alignment horizontal="center"/>
    </xf>
    <xf numFmtId="3" fontId="18" fillId="3" borderId="5" xfId="0" applyNumberFormat="1" applyFont="1" applyFill="1" applyBorder="1" applyAlignment="1">
      <alignment horizontal="center"/>
    </xf>
    <xf numFmtId="4" fontId="18" fillId="3" borderId="5" xfId="0" applyNumberFormat="1" applyFont="1" applyFill="1" applyBorder="1" applyAlignment="1">
      <alignment horizontal="center"/>
    </xf>
    <xf numFmtId="3" fontId="18" fillId="3" borderId="8" xfId="0" applyNumberFormat="1" applyFont="1" applyFill="1" applyBorder="1" applyAlignment="1">
      <alignment horizontal="center"/>
    </xf>
    <xf numFmtId="49" fontId="1" fillId="0" borderId="3" xfId="0" applyNumberFormat="1" applyFont="1" applyBorder="1" applyAlignment="1">
      <alignment wrapText="1"/>
    </xf>
    <xf numFmtId="165" fontId="1" fillId="0" borderId="3" xfId="0" applyNumberFormat="1" applyFont="1" applyBorder="1" applyAlignment="1">
      <alignment horizontal="center"/>
    </xf>
    <xf numFmtId="4" fontId="25" fillId="0" borderId="13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vertical="distributed" wrapText="1"/>
    </xf>
    <xf numFmtId="49" fontId="27" fillId="0" borderId="1" xfId="0" applyNumberFormat="1" applyFont="1" applyBorder="1" applyAlignment="1">
      <alignment horizontal="center" vertical="top" wrapText="1"/>
    </xf>
    <xf numFmtId="49" fontId="27" fillId="0" borderId="1" xfId="0" applyNumberFormat="1" applyFont="1" applyBorder="1" applyAlignment="1">
      <alignment horizontal="center" vertical="distributed" wrapText="1"/>
    </xf>
    <xf numFmtId="3" fontId="15" fillId="2" borderId="1" xfId="0" applyNumberFormat="1" applyFont="1" applyFill="1" applyBorder="1" applyAlignment="1">
      <alignment vertical="top" wrapText="1"/>
    </xf>
    <xf numFmtId="4" fontId="16" fillId="2" borderId="1" xfId="0" applyNumberFormat="1" applyFont="1" applyFill="1" applyBorder="1" applyAlignment="1">
      <alignment vertical="distributed" wrapText="1"/>
    </xf>
    <xf numFmtId="3" fontId="16" fillId="2" borderId="1" xfId="0" applyNumberFormat="1" applyFont="1" applyFill="1" applyBorder="1" applyAlignment="1">
      <alignment vertical="top" wrapText="1"/>
    </xf>
    <xf numFmtId="0" fontId="21" fillId="0" borderId="1" xfId="0" applyFont="1" applyBorder="1" applyAlignment="1">
      <alignment wrapText="1"/>
    </xf>
    <xf numFmtId="4" fontId="1" fillId="2" borderId="6" xfId="0" applyNumberFormat="1" applyFont="1" applyFill="1" applyBorder="1" applyAlignment="1">
      <alignment horizontal="center"/>
    </xf>
    <xf numFmtId="4" fontId="1" fillId="2" borderId="35" xfId="0" applyNumberFormat="1" applyFont="1" applyFill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10" fontId="1" fillId="0" borderId="44" xfId="0" applyNumberFormat="1" applyFont="1" applyBorder="1" applyAlignment="1">
      <alignment horizontal="center"/>
    </xf>
    <xf numFmtId="4" fontId="1" fillId="0" borderId="75" xfId="0" applyNumberFormat="1" applyFont="1" applyBorder="1" applyAlignment="1">
      <alignment horizontal="right"/>
    </xf>
    <xf numFmtId="49" fontId="2" fillId="6" borderId="76" xfId="0" applyNumberFormat="1" applyFont="1" applyFill="1" applyBorder="1" applyAlignment="1">
      <alignment horizontal="center"/>
    </xf>
    <xf numFmtId="0" fontId="2" fillId="8" borderId="73" xfId="0" applyFont="1" applyFill="1" applyBorder="1" applyAlignment="1">
      <alignment horizontal="center" wrapText="1"/>
    </xf>
    <xf numFmtId="49" fontId="2" fillId="6" borderId="50" xfId="0" applyNumberFormat="1" applyFont="1" applyFill="1" applyBorder="1" applyAlignment="1">
      <alignment horizontal="center" wrapText="1"/>
    </xf>
    <xf numFmtId="3" fontId="2" fillId="6" borderId="50" xfId="0" applyNumberFormat="1" applyFont="1" applyFill="1" applyBorder="1" applyAlignment="1">
      <alignment horizontal="center"/>
    </xf>
    <xf numFmtId="4" fontId="2" fillId="6" borderId="50" xfId="0" applyNumberFormat="1" applyFont="1" applyFill="1" applyBorder="1" applyAlignment="1">
      <alignment horizontal="center"/>
    </xf>
    <xf numFmtId="10" fontId="2" fillId="6" borderId="50" xfId="0" applyNumberFormat="1" applyFont="1" applyFill="1" applyBorder="1" applyAlignment="1">
      <alignment horizontal="center"/>
    </xf>
    <xf numFmtId="3" fontId="2" fillId="6" borderId="68" xfId="0" applyNumberFormat="1" applyFont="1" applyFill="1" applyBorder="1" applyAlignment="1">
      <alignment horizontal="center"/>
    </xf>
    <xf numFmtId="4" fontId="2" fillId="14" borderId="17" xfId="0" applyNumberFormat="1" applyFont="1" applyFill="1" applyBorder="1" applyAlignment="1">
      <alignment wrapText="1"/>
    </xf>
    <xf numFmtId="49" fontId="2" fillId="6" borderId="74" xfId="0" applyNumberFormat="1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 wrapText="1"/>
    </xf>
    <xf numFmtId="49" fontId="2" fillId="8" borderId="46" xfId="0" applyNumberFormat="1" applyFont="1" applyFill="1" applyBorder="1" applyAlignment="1">
      <alignment horizontal="center" wrapText="1"/>
    </xf>
    <xf numFmtId="3" fontId="2" fillId="6" borderId="11" xfId="0" applyNumberFormat="1" applyFont="1" applyFill="1" applyBorder="1" applyAlignment="1">
      <alignment horizontal="center"/>
    </xf>
    <xf numFmtId="4" fontId="2" fillId="6" borderId="33" xfId="0" applyNumberFormat="1" applyFont="1" applyFill="1" applyBorder="1" applyAlignment="1">
      <alignment horizontal="center"/>
    </xf>
    <xf numFmtId="10" fontId="2" fillId="6" borderId="46" xfId="0" applyNumberFormat="1" applyFont="1" applyFill="1" applyBorder="1" applyAlignment="1">
      <alignment horizontal="center"/>
    </xf>
    <xf numFmtId="10" fontId="2" fillId="6" borderId="56" xfId="0" applyNumberFormat="1" applyFont="1" applyFill="1" applyBorder="1" applyAlignment="1">
      <alignment horizontal="center"/>
    </xf>
    <xf numFmtId="3" fontId="2" fillId="6" borderId="56" xfId="0" applyNumberFormat="1" applyFont="1" applyFill="1" applyBorder="1" applyAlignment="1">
      <alignment horizontal="center"/>
    </xf>
    <xf numFmtId="0" fontId="1" fillId="5" borderId="1" xfId="2" applyFont="1" applyFill="1" applyBorder="1" applyAlignment="1">
      <alignment horizontal="left" wrapText="1"/>
    </xf>
    <xf numFmtId="49" fontId="2" fillId="6" borderId="21" xfId="0" applyNumberFormat="1" applyFont="1" applyFill="1" applyBorder="1" applyAlignment="1">
      <alignment horizontal="left" wrapText="1"/>
    </xf>
    <xf numFmtId="3" fontId="2" fillId="6" borderId="46" xfId="0" applyNumberFormat="1" applyFont="1" applyFill="1" applyBorder="1" applyAlignment="1">
      <alignment horizontal="center"/>
    </xf>
    <xf numFmtId="49" fontId="29" fillId="2" borderId="2" xfId="0" applyNumberFormat="1" applyFont="1" applyFill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center"/>
    </xf>
    <xf numFmtId="49" fontId="1" fillId="5" borderId="6" xfId="0" applyNumberFormat="1" applyFont="1" applyFill="1" applyBorder="1" applyAlignment="1">
      <alignment horizontal="center" wrapText="1"/>
    </xf>
    <xf numFmtId="3" fontId="1" fillId="0" borderId="6" xfId="0" applyNumberFormat="1" applyFont="1" applyBorder="1" applyAlignment="1">
      <alignment horizontal="center"/>
    </xf>
    <xf numFmtId="10" fontId="1" fillId="0" borderId="6" xfId="0" applyNumberFormat="1" applyFont="1" applyBorder="1" applyAlignment="1">
      <alignment horizontal="center"/>
    </xf>
    <xf numFmtId="0" fontId="1" fillId="0" borderId="75" xfId="0" applyFont="1" applyBorder="1" applyAlignment="1">
      <alignment horizontal="left" wrapText="1"/>
    </xf>
    <xf numFmtId="49" fontId="1" fillId="5" borderId="44" xfId="0" applyNumberFormat="1" applyFont="1" applyFill="1" applyBorder="1" applyAlignment="1">
      <alignment horizontal="center" wrapText="1"/>
    </xf>
    <xf numFmtId="3" fontId="1" fillId="0" borderId="15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10" fontId="1" fillId="0" borderId="37" xfId="0" applyNumberFormat="1" applyFont="1" applyBorder="1" applyAlignment="1">
      <alignment horizontal="center"/>
    </xf>
    <xf numFmtId="4" fontId="1" fillId="0" borderId="37" xfId="0" applyNumberFormat="1" applyFont="1" applyBorder="1" applyAlignment="1">
      <alignment horizontal="right"/>
    </xf>
    <xf numFmtId="49" fontId="1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6" xfId="0" applyFont="1" applyBorder="1" applyAlignment="1">
      <alignment wrapText="1"/>
    </xf>
    <xf numFmtId="49" fontId="2" fillId="6" borderId="5" xfId="0" applyNumberFormat="1" applyFont="1" applyFill="1" applyBorder="1" applyAlignment="1">
      <alignment horizontal="left" wrapText="1"/>
    </xf>
    <xf numFmtId="49" fontId="2" fillId="8" borderId="5" xfId="0" applyNumberFormat="1" applyFont="1" applyFill="1" applyBorder="1" applyAlignment="1">
      <alignment horizontal="center" wrapText="1"/>
    </xf>
    <xf numFmtId="4" fontId="1" fillId="0" borderId="9" xfId="0" applyNumberFormat="1" applyFont="1" applyBorder="1" applyAlignment="1">
      <alignment horizontal="right"/>
    </xf>
    <xf numFmtId="49" fontId="12" fillId="8" borderId="5" xfId="0" applyNumberFormat="1" applyFont="1" applyFill="1" applyBorder="1" applyAlignment="1">
      <alignment horizontal="center" wrapText="1"/>
    </xf>
    <xf numFmtId="3" fontId="12" fillId="6" borderId="5" xfId="0" applyNumberFormat="1" applyFont="1" applyFill="1" applyBorder="1" applyAlignment="1">
      <alignment horizontal="center"/>
    </xf>
    <xf numFmtId="49" fontId="1" fillId="5" borderId="9" xfId="0" applyNumberFormat="1" applyFont="1" applyFill="1" applyBorder="1" applyAlignment="1">
      <alignment horizontal="center" wrapText="1"/>
    </xf>
    <xf numFmtId="49" fontId="2" fillId="6" borderId="4" xfId="0" applyNumberFormat="1" applyFont="1" applyFill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 wrapText="1"/>
    </xf>
    <xf numFmtId="3" fontId="1" fillId="0" borderId="9" xfId="0" applyNumberFormat="1" applyFont="1" applyBorder="1" applyAlignment="1">
      <alignment horizontal="center"/>
    </xf>
    <xf numFmtId="10" fontId="1" fillId="0" borderId="9" xfId="0" applyNumberFormat="1" applyFont="1" applyBorder="1" applyAlignment="1">
      <alignment horizontal="center"/>
    </xf>
    <xf numFmtId="49" fontId="1" fillId="5" borderId="17" xfId="0" applyNumberFormat="1" applyFont="1" applyFill="1" applyBorder="1" applyAlignment="1">
      <alignment horizontal="left" wrapText="1"/>
    </xf>
    <xf numFmtId="4" fontId="1" fillId="0" borderId="26" xfId="0" applyNumberFormat="1" applyFont="1" applyFill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1" fillId="0" borderId="72" xfId="0" applyFont="1" applyBorder="1" applyAlignment="1">
      <alignment horizontal="left" vertical="center" wrapText="1"/>
    </xf>
    <xf numFmtId="4" fontId="1" fillId="0" borderId="17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8" borderId="57" xfId="0" applyFont="1" applyFill="1" applyBorder="1" applyAlignment="1">
      <alignment horizontal="left" wrapText="1"/>
    </xf>
    <xf numFmtId="0" fontId="1" fillId="5" borderId="55" xfId="0" applyFont="1" applyFill="1" applyBorder="1" applyAlignment="1">
      <alignment horizontal="left" wrapText="1"/>
    </xf>
    <xf numFmtId="3" fontId="1" fillId="0" borderId="1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top" wrapText="1"/>
    </xf>
    <xf numFmtId="2" fontId="6" fillId="0" borderId="1" xfId="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5" borderId="17" xfId="0" applyFont="1" applyFill="1" applyBorder="1" applyAlignment="1">
      <alignment horizontal="left" wrapText="1"/>
    </xf>
    <xf numFmtId="49" fontId="12" fillId="6" borderId="74" xfId="0" applyNumberFormat="1" applyFont="1" applyFill="1" applyBorder="1" applyAlignment="1">
      <alignment horizontal="center"/>
    </xf>
    <xf numFmtId="0" fontId="12" fillId="8" borderId="21" xfId="0" applyFont="1" applyFill="1" applyBorder="1" applyAlignment="1">
      <alignment horizontal="center" wrapText="1"/>
    </xf>
    <xf numFmtId="49" fontId="12" fillId="6" borderId="46" xfId="0" applyNumberFormat="1" applyFont="1" applyFill="1" applyBorder="1" applyAlignment="1">
      <alignment horizontal="center" wrapText="1"/>
    </xf>
    <xf numFmtId="3" fontId="12" fillId="6" borderId="11" xfId="0" applyNumberFormat="1" applyFont="1" applyFill="1" applyBorder="1" applyAlignment="1">
      <alignment horizontal="center"/>
    </xf>
    <xf numFmtId="4" fontId="12" fillId="6" borderId="33" xfId="0" applyNumberFormat="1" applyFont="1" applyFill="1" applyBorder="1" applyAlignment="1">
      <alignment horizontal="center"/>
    </xf>
    <xf numFmtId="10" fontId="12" fillId="6" borderId="46" xfId="0" applyNumberFormat="1" applyFont="1" applyFill="1" applyBorder="1" applyAlignment="1">
      <alignment horizontal="center"/>
    </xf>
    <xf numFmtId="10" fontId="12" fillId="6" borderId="56" xfId="0" applyNumberFormat="1" applyFont="1" applyFill="1" applyBorder="1" applyAlignment="1">
      <alignment horizontal="center"/>
    </xf>
    <xf numFmtId="4" fontId="12" fillId="6" borderId="21" xfId="0" applyNumberFormat="1" applyFont="1" applyFill="1" applyBorder="1" applyAlignment="1">
      <alignment horizontal="right"/>
    </xf>
    <xf numFmtId="4" fontId="12" fillId="6" borderId="56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left" wrapText="1"/>
    </xf>
    <xf numFmtId="49" fontId="2" fillId="6" borderId="46" xfId="0" applyNumberFormat="1" applyFont="1" applyFill="1" applyBorder="1" applyAlignment="1">
      <alignment horizontal="center" wrapText="1"/>
    </xf>
    <xf numFmtId="49" fontId="2" fillId="0" borderId="20" xfId="0" applyNumberFormat="1" applyFont="1" applyBorder="1" applyAlignment="1">
      <alignment horizontal="center"/>
    </xf>
    <xf numFmtId="3" fontId="1" fillId="0" borderId="17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9" fontId="30" fillId="2" borderId="44" xfId="0" applyNumberFormat="1" applyFont="1" applyFill="1" applyBorder="1" applyAlignment="1">
      <alignment horizontal="left" vertical="center" wrapText="1"/>
    </xf>
    <xf numFmtId="49" fontId="5" fillId="0" borderId="58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4" fillId="0" borderId="49" xfId="0" applyFont="1" applyBorder="1" applyAlignment="1">
      <alignment horizontal="center" vertical="center" wrapText="1"/>
    </xf>
    <xf numFmtId="0" fontId="17" fillId="0" borderId="49" xfId="0" applyFont="1" applyBorder="1" applyAlignment="1">
      <alignment vertical="center" wrapText="1"/>
    </xf>
    <xf numFmtId="0" fontId="22" fillId="2" borderId="6" xfId="0" applyFont="1" applyFill="1" applyBorder="1" applyAlignment="1">
      <alignment horizontal="left" vertical="top" wrapText="1"/>
    </xf>
    <xf numFmtId="0" fontId="22" fillId="2" borderId="9" xfId="0" applyFont="1" applyFill="1" applyBorder="1" applyAlignment="1">
      <alignment horizontal="left" vertical="top" wrapText="1"/>
    </xf>
    <xf numFmtId="0" fontId="22" fillId="2" borderId="3" xfId="0" applyFont="1" applyFill="1" applyBorder="1" applyAlignment="1">
      <alignment horizontal="left" vertical="top" wrapText="1"/>
    </xf>
    <xf numFmtId="0" fontId="2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top" wrapText="1"/>
    </xf>
    <xf numFmtId="0" fontId="22" fillId="2" borderId="9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4" fontId="2" fillId="0" borderId="33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9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4" fontId="2" fillId="0" borderId="41" xfId="0" applyNumberFormat="1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5" xfId="0" applyNumberFormat="1" applyFont="1" applyBorder="1" applyAlignment="1">
      <alignment horizontal="center"/>
    </xf>
    <xf numFmtId="4" fontId="2" fillId="0" borderId="44" xfId="0" applyNumberFormat="1" applyFont="1" applyBorder="1" applyAlignment="1">
      <alignment horizontal="center"/>
    </xf>
    <xf numFmtId="4" fontId="2" fillId="0" borderId="46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5" fillId="0" borderId="29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" fontId="18" fillId="0" borderId="35" xfId="0" applyNumberFormat="1" applyFont="1" applyBorder="1" applyAlignment="1">
      <alignment horizontal="center"/>
    </xf>
    <xf numFmtId="4" fontId="18" fillId="0" borderId="36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0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4" fontId="18" fillId="2" borderId="5" xfId="0" applyNumberFormat="1" applyFont="1" applyFill="1" applyBorder="1" applyAlignment="1">
      <alignment horizontal="center"/>
    </xf>
    <xf numFmtId="4" fontId="18" fillId="2" borderId="8" xfId="0" applyNumberFormat="1" applyFont="1" applyFill="1" applyBorder="1" applyAlignment="1">
      <alignment horizontal="center"/>
    </xf>
    <xf numFmtId="49" fontId="2" fillId="0" borderId="50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4" fontId="15" fillId="2" borderId="1" xfId="0" applyNumberFormat="1" applyFont="1" applyFill="1" applyBorder="1" applyAlignment="1">
      <alignment vertical="distributed" wrapText="1"/>
    </xf>
    <xf numFmtId="4" fontId="15" fillId="0" borderId="1" xfId="0" applyNumberFormat="1" applyFont="1" applyBorder="1" applyAlignment="1">
      <alignment vertical="distributed"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</cellXfs>
  <cellStyles count="5">
    <cellStyle name="Обычный" xfId="0" builtinId="0"/>
    <cellStyle name="Обычный 2" xfId="2" xr:uid="{00000000-0005-0000-0000-000001000000}"/>
    <cellStyle name="Обычный 2 2" xfId="3" xr:uid="{00000000-0005-0000-0000-000002000000}"/>
    <cellStyle name="Обычный 2 3" xfId="4" xr:uid="{00000000-0005-0000-0000-000003000000}"/>
    <cellStyle name="Финансовый" xfId="1" builtinId="3"/>
  </cellStyles>
  <dxfs count="0"/>
  <tableStyles count="0" defaultTableStyle="TableStyleMedium9" defaultPivotStyle="PivotStyleLight16"/>
  <colors>
    <mruColors>
      <color rgb="FFF8F8F8"/>
      <color rgb="FFFEF9F4"/>
      <color rgb="FFFEF2E8"/>
      <color rgb="FFFFF8EF"/>
      <color rgb="FFF8F7F2"/>
      <color rgb="FFFDFCF5"/>
      <color rgb="FFF9F6DA"/>
      <color rgb="FFEDE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view="pageBreakPreview" topLeftCell="B1" zoomScaleSheetLayoutView="100" workbookViewId="0">
      <selection activeCell="A2" sqref="A2:G2"/>
    </sheetView>
  </sheetViews>
  <sheetFormatPr defaultRowHeight="15" x14ac:dyDescent="0.25"/>
  <cols>
    <col min="1" max="1" width="6.5703125" hidden="1" customWidth="1"/>
    <col min="2" max="2" width="49.28515625" customWidth="1"/>
    <col min="3" max="3" width="19.85546875" customWidth="1"/>
    <col min="4" max="4" width="17.28515625" customWidth="1"/>
    <col min="5" max="5" width="14.85546875" customWidth="1"/>
    <col min="6" max="6" width="15.42578125" customWidth="1"/>
    <col min="7" max="7" width="20.85546875" customWidth="1"/>
  </cols>
  <sheetData>
    <row r="1" spans="1:7" ht="66" customHeight="1" x14ac:dyDescent="0.25">
      <c r="A1" s="779" t="s">
        <v>413</v>
      </c>
      <c r="B1" s="780"/>
      <c r="C1" s="780"/>
      <c r="D1" s="780"/>
      <c r="E1" s="780"/>
      <c r="F1" s="780"/>
      <c r="G1" s="780"/>
    </row>
    <row r="2" spans="1:7" ht="78" customHeight="1" x14ac:dyDescent="0.25">
      <c r="A2" s="781" t="s">
        <v>322</v>
      </c>
      <c r="B2" s="781"/>
      <c r="C2" s="781"/>
      <c r="D2" s="781"/>
      <c r="E2" s="781"/>
      <c r="F2" s="781"/>
      <c r="G2" s="781"/>
    </row>
    <row r="3" spans="1:7" x14ac:dyDescent="0.25">
      <c r="A3" s="782" t="s">
        <v>253</v>
      </c>
      <c r="B3" s="782"/>
      <c r="C3" s="782"/>
      <c r="D3" s="782"/>
      <c r="E3" s="782"/>
      <c r="F3" s="782"/>
      <c r="G3" s="783"/>
    </row>
    <row r="4" spans="1:7" ht="15" customHeight="1" x14ac:dyDescent="0.25">
      <c r="A4" s="777" t="s">
        <v>0</v>
      </c>
      <c r="B4" s="788" t="s">
        <v>78</v>
      </c>
      <c r="C4" s="143"/>
      <c r="D4" s="142" t="s">
        <v>241</v>
      </c>
      <c r="E4" s="142" t="s">
        <v>254</v>
      </c>
      <c r="F4" s="142" t="s">
        <v>398</v>
      </c>
      <c r="G4" s="777" t="s">
        <v>83</v>
      </c>
    </row>
    <row r="5" spans="1:7" ht="37.5" customHeight="1" x14ac:dyDescent="0.25">
      <c r="A5" s="778"/>
      <c r="B5" s="789"/>
      <c r="C5" s="144"/>
      <c r="D5" s="145" t="s">
        <v>77</v>
      </c>
      <c r="E5" s="145" t="s">
        <v>77</v>
      </c>
      <c r="F5" s="145" t="s">
        <v>77</v>
      </c>
      <c r="G5" s="778"/>
    </row>
    <row r="6" spans="1:7" x14ac:dyDescent="0.25">
      <c r="A6" s="133"/>
      <c r="B6" s="133" t="s">
        <v>79</v>
      </c>
      <c r="C6" s="133"/>
      <c r="D6" s="146">
        <f>D8+D14</f>
        <v>1635460</v>
      </c>
      <c r="E6" s="146">
        <f t="shared" ref="E6:F6" si="0">E8+E14</f>
        <v>0</v>
      </c>
      <c r="F6" s="146">
        <f t="shared" si="0"/>
        <v>0</v>
      </c>
      <c r="G6" s="147"/>
    </row>
    <row r="7" spans="1:7" x14ac:dyDescent="0.25">
      <c r="A7" s="134"/>
      <c r="B7" s="134" t="s">
        <v>80</v>
      </c>
      <c r="C7" s="134"/>
      <c r="D7" s="148"/>
      <c r="E7" s="149"/>
      <c r="F7" s="149"/>
      <c r="G7" s="134"/>
    </row>
    <row r="8" spans="1:7" hidden="1" x14ac:dyDescent="0.25">
      <c r="A8" s="135"/>
      <c r="B8" s="135" t="s">
        <v>197</v>
      </c>
      <c r="C8" s="135"/>
      <c r="D8" s="150">
        <f>D9+D10</f>
        <v>0</v>
      </c>
      <c r="E8" s="150">
        <f t="shared" ref="E8:F8" si="1">E9</f>
        <v>0</v>
      </c>
      <c r="F8" s="150">
        <f t="shared" si="1"/>
        <v>0</v>
      </c>
      <c r="G8" s="151"/>
    </row>
    <row r="9" spans="1:7" hidden="1" x14ac:dyDescent="0.25">
      <c r="A9" s="135"/>
      <c r="B9" s="31"/>
      <c r="C9" s="152"/>
      <c r="D9" s="153"/>
      <c r="E9" s="154"/>
      <c r="F9" s="154"/>
      <c r="G9" s="784"/>
    </row>
    <row r="10" spans="1:7" hidden="1" x14ac:dyDescent="0.25">
      <c r="A10" s="134"/>
      <c r="B10" s="134"/>
      <c r="C10" s="155"/>
      <c r="D10" s="148"/>
      <c r="E10" s="149"/>
      <c r="F10" s="149"/>
      <c r="G10" s="785"/>
    </row>
    <row r="11" spans="1:7" hidden="1" x14ac:dyDescent="0.25">
      <c r="A11" s="134"/>
      <c r="B11" s="134"/>
      <c r="C11" s="134"/>
      <c r="D11" s="148"/>
      <c r="E11" s="149"/>
      <c r="F11" s="149"/>
      <c r="G11" s="785"/>
    </row>
    <row r="12" spans="1:7" hidden="1" x14ac:dyDescent="0.25">
      <c r="A12" s="134"/>
      <c r="B12" s="134"/>
      <c r="C12" s="134"/>
      <c r="D12" s="148"/>
      <c r="E12" s="149"/>
      <c r="F12" s="149"/>
      <c r="G12" s="785"/>
    </row>
    <row r="13" spans="1:7" hidden="1" x14ac:dyDescent="0.25">
      <c r="A13" s="134"/>
      <c r="B13" s="134"/>
      <c r="C13" s="134"/>
      <c r="D13" s="148"/>
      <c r="E13" s="149"/>
      <c r="F13" s="149"/>
      <c r="G13" s="786"/>
    </row>
    <row r="14" spans="1:7" s="137" customFormat="1" x14ac:dyDescent="0.25">
      <c r="A14" s="136"/>
      <c r="B14" s="135" t="s">
        <v>198</v>
      </c>
      <c r="C14" s="135"/>
      <c r="D14" s="150">
        <f>D15+D16+D17+D18+D19+D20+D21</f>
        <v>1635460</v>
      </c>
      <c r="E14" s="150">
        <f t="shared" ref="E14:F14" si="2">E15+E16+E17+E18+E19+E20+E21</f>
        <v>0</v>
      </c>
      <c r="F14" s="150">
        <f t="shared" si="2"/>
        <v>0</v>
      </c>
      <c r="G14" s="135"/>
    </row>
    <row r="15" spans="1:7" ht="31.7" hidden="1" customHeight="1" x14ac:dyDescent="0.25">
      <c r="A15" s="119"/>
      <c r="B15" s="134" t="s">
        <v>329</v>
      </c>
      <c r="C15" s="156" t="s">
        <v>331</v>
      </c>
      <c r="D15" s="148"/>
      <c r="E15" s="149"/>
      <c r="F15" s="149"/>
      <c r="G15" s="134"/>
    </row>
    <row r="16" spans="1:7" ht="22.7" hidden="1" customHeight="1" x14ac:dyDescent="0.25">
      <c r="A16" s="119"/>
      <c r="B16" s="134" t="s">
        <v>330</v>
      </c>
      <c r="C16" s="155" t="s">
        <v>332</v>
      </c>
      <c r="D16" s="148"/>
      <c r="E16" s="149"/>
      <c r="F16" s="149"/>
      <c r="G16" s="134"/>
    </row>
    <row r="17" spans="1:7" ht="22.7" hidden="1" customHeight="1" x14ac:dyDescent="0.25">
      <c r="A17" s="119"/>
      <c r="B17" s="134" t="s">
        <v>328</v>
      </c>
      <c r="C17" s="155" t="s">
        <v>333</v>
      </c>
      <c r="D17" s="148"/>
      <c r="E17" s="157"/>
      <c r="F17" s="157"/>
      <c r="G17" s="134"/>
    </row>
    <row r="18" spans="1:7" ht="51" x14ac:dyDescent="0.25">
      <c r="A18" s="119"/>
      <c r="B18" s="134" t="s">
        <v>321</v>
      </c>
      <c r="C18" s="155" t="s">
        <v>323</v>
      </c>
      <c r="D18" s="148">
        <v>200000</v>
      </c>
      <c r="E18" s="149"/>
      <c r="F18" s="149"/>
      <c r="G18" s="134" t="s">
        <v>423</v>
      </c>
    </row>
    <row r="19" spans="1:7" ht="67.7" customHeight="1" x14ac:dyDescent="0.25">
      <c r="A19" s="119"/>
      <c r="B19" s="134" t="s">
        <v>421</v>
      </c>
      <c r="C19" s="155" t="s">
        <v>422</v>
      </c>
      <c r="D19" s="148">
        <v>1435460</v>
      </c>
      <c r="E19" s="149"/>
      <c r="F19" s="149"/>
      <c r="G19" s="134" t="s">
        <v>424</v>
      </c>
    </row>
    <row r="20" spans="1:7" ht="15" hidden="1" customHeight="1" x14ac:dyDescent="0.25">
      <c r="A20" s="119"/>
      <c r="B20" s="134"/>
      <c r="C20" s="158"/>
      <c r="D20" s="148"/>
      <c r="E20" s="149"/>
      <c r="F20" s="149"/>
      <c r="G20" s="134"/>
    </row>
    <row r="21" spans="1:7" hidden="1" x14ac:dyDescent="0.25">
      <c r="A21" s="119"/>
      <c r="B21" s="134"/>
      <c r="C21" s="155"/>
      <c r="D21" s="148"/>
      <c r="E21" s="149"/>
      <c r="F21" s="149"/>
      <c r="G21" s="134"/>
    </row>
    <row r="22" spans="1:7" x14ac:dyDescent="0.25">
      <c r="A22" s="117"/>
      <c r="B22" s="133" t="s">
        <v>199</v>
      </c>
      <c r="C22" s="133"/>
      <c r="D22" s="146">
        <f>D23+D110</f>
        <v>358380483</v>
      </c>
      <c r="E22" s="146">
        <f>E23+E110</f>
        <v>177131720</v>
      </c>
      <c r="F22" s="146">
        <f>F23+F110</f>
        <v>175674087</v>
      </c>
      <c r="G22" s="118"/>
    </row>
    <row r="23" spans="1:7" ht="25.5" x14ac:dyDescent="0.25">
      <c r="A23" s="117"/>
      <c r="B23" s="133" t="s">
        <v>308</v>
      </c>
      <c r="C23" s="133"/>
      <c r="D23" s="146">
        <f>D24+D26+D38+D81</f>
        <v>358380483</v>
      </c>
      <c r="E23" s="146">
        <f>E24+E26+E38+E81</f>
        <v>177131720</v>
      </c>
      <c r="F23" s="146">
        <f>F24+F26+F38+F81</f>
        <v>175674087</v>
      </c>
      <c r="G23" s="118"/>
    </row>
    <row r="24" spans="1:7" ht="31.7" customHeight="1" x14ac:dyDescent="0.25">
      <c r="A24" s="117"/>
      <c r="B24" s="633" t="s">
        <v>206</v>
      </c>
      <c r="C24" s="634"/>
      <c r="D24" s="146">
        <f>D25</f>
        <v>5000000</v>
      </c>
      <c r="E24" s="146">
        <f t="shared" ref="E24:F24" si="3">E25</f>
        <v>0</v>
      </c>
      <c r="F24" s="146">
        <f t="shared" si="3"/>
        <v>0</v>
      </c>
      <c r="G24" s="133"/>
    </row>
    <row r="25" spans="1:7" ht="43.5" customHeight="1" x14ac:dyDescent="0.25">
      <c r="A25" s="117"/>
      <c r="B25" s="636" t="s">
        <v>425</v>
      </c>
      <c r="C25" s="637" t="s">
        <v>426</v>
      </c>
      <c r="D25" s="638">
        <v>5000000</v>
      </c>
      <c r="E25" s="635"/>
      <c r="F25" s="635"/>
      <c r="G25" s="147" t="s">
        <v>497</v>
      </c>
    </row>
    <row r="26" spans="1:7" ht="40.5" x14ac:dyDescent="0.25">
      <c r="A26" s="121"/>
      <c r="B26" s="135" t="s">
        <v>81</v>
      </c>
      <c r="C26" s="159"/>
      <c r="D26" s="150">
        <f>D27+D28+D29+D30+D31+D32+D37</f>
        <v>20082457</v>
      </c>
      <c r="E26" s="150">
        <f t="shared" ref="E26:F26" si="4">E27+E28+E29+E30+E31+E32+E37</f>
        <v>-272795</v>
      </c>
      <c r="F26" s="150">
        <f t="shared" si="4"/>
        <v>-272795</v>
      </c>
      <c r="G26" s="151"/>
    </row>
    <row r="27" spans="1:7" ht="51" x14ac:dyDescent="0.25">
      <c r="A27" s="121"/>
      <c r="B27" s="31" t="s">
        <v>463</v>
      </c>
      <c r="C27" s="160" t="s">
        <v>427</v>
      </c>
      <c r="D27" s="153">
        <v>1554507</v>
      </c>
      <c r="E27" s="161"/>
      <c r="F27" s="161"/>
      <c r="G27" s="792" t="s">
        <v>296</v>
      </c>
    </row>
    <row r="28" spans="1:7" ht="51" x14ac:dyDescent="0.25">
      <c r="A28" s="121"/>
      <c r="B28" s="31" t="s">
        <v>464</v>
      </c>
      <c r="C28" s="160" t="s">
        <v>428</v>
      </c>
      <c r="D28" s="153">
        <v>-57015</v>
      </c>
      <c r="E28" s="153">
        <v>-57015</v>
      </c>
      <c r="F28" s="153">
        <v>-57015</v>
      </c>
      <c r="G28" s="793"/>
    </row>
    <row r="29" spans="1:7" ht="36.950000000000003" customHeight="1" x14ac:dyDescent="0.25">
      <c r="A29" s="121"/>
      <c r="B29" s="31" t="s">
        <v>465</v>
      </c>
      <c r="C29" s="160" t="s">
        <v>429</v>
      </c>
      <c r="D29" s="153">
        <v>12783333</v>
      </c>
      <c r="E29" s="153"/>
      <c r="F29" s="153"/>
      <c r="G29" s="793"/>
    </row>
    <row r="30" spans="1:7" ht="38.25" x14ac:dyDescent="0.25">
      <c r="A30" s="121"/>
      <c r="B30" s="31" t="s">
        <v>431</v>
      </c>
      <c r="C30" s="160" t="s">
        <v>430</v>
      </c>
      <c r="D30" s="153">
        <v>-215780</v>
      </c>
      <c r="E30" s="153">
        <v>-215780</v>
      </c>
      <c r="F30" s="153">
        <v>-215780</v>
      </c>
      <c r="G30" s="793"/>
    </row>
    <row r="31" spans="1:7" ht="38.25" x14ac:dyDescent="0.25">
      <c r="A31" s="121"/>
      <c r="B31" s="31" t="s">
        <v>466</v>
      </c>
      <c r="C31" s="160" t="s">
        <v>433</v>
      </c>
      <c r="D31" s="153">
        <v>807485</v>
      </c>
      <c r="E31" s="161"/>
      <c r="F31" s="161"/>
      <c r="G31" s="793"/>
    </row>
    <row r="32" spans="1:7" ht="25.5" x14ac:dyDescent="0.25">
      <c r="A32" s="121"/>
      <c r="B32" s="31" t="s">
        <v>467</v>
      </c>
      <c r="C32" s="160" t="s">
        <v>432</v>
      </c>
      <c r="D32" s="153">
        <v>3209927</v>
      </c>
      <c r="E32" s="153"/>
      <c r="F32" s="153"/>
      <c r="G32" s="793"/>
    </row>
    <row r="33" spans="1:7" ht="15" hidden="1" customHeight="1" x14ac:dyDescent="0.25">
      <c r="A33" s="121"/>
      <c r="B33" s="31"/>
      <c r="C33" s="160"/>
      <c r="D33" s="153"/>
      <c r="E33" s="153"/>
      <c r="F33" s="153"/>
      <c r="G33" s="793"/>
    </row>
    <row r="34" spans="1:7" ht="15" hidden="1" customHeight="1" x14ac:dyDescent="0.25">
      <c r="A34" s="119"/>
      <c r="B34" s="134"/>
      <c r="C34" s="156"/>
      <c r="D34" s="148"/>
      <c r="E34" s="162"/>
      <c r="F34" s="163"/>
      <c r="G34" s="793"/>
    </row>
    <row r="35" spans="1:7" ht="15" hidden="1" customHeight="1" x14ac:dyDescent="0.25">
      <c r="A35" s="119"/>
      <c r="B35" s="134"/>
      <c r="C35" s="156"/>
      <c r="D35" s="148"/>
      <c r="E35" s="162"/>
      <c r="F35" s="163"/>
      <c r="G35" s="793"/>
    </row>
    <row r="36" spans="1:7" ht="10.5" hidden="1" customHeight="1" x14ac:dyDescent="0.25">
      <c r="A36" s="119"/>
      <c r="B36" s="134"/>
      <c r="C36" s="156"/>
      <c r="D36" s="148"/>
      <c r="E36" s="162"/>
      <c r="F36" s="163"/>
      <c r="G36" s="793"/>
    </row>
    <row r="37" spans="1:7" ht="38.25" customHeight="1" x14ac:dyDescent="0.25">
      <c r="A37" s="123"/>
      <c r="B37" s="164" t="s">
        <v>393</v>
      </c>
      <c r="C37" s="695" t="s">
        <v>394</v>
      </c>
      <c r="D37" s="153">
        <v>2000000</v>
      </c>
      <c r="E37" s="165"/>
      <c r="F37" s="165"/>
      <c r="G37" s="794"/>
    </row>
    <row r="38" spans="1:7" ht="27" x14ac:dyDescent="0.25">
      <c r="A38" s="121"/>
      <c r="B38" s="135" t="s">
        <v>82</v>
      </c>
      <c r="C38" s="135"/>
      <c r="D38" s="150">
        <f>D39+D40+D41+D42+D43+D44+D45+D46+D47+D48+D49+D50+D51+D52+D53+D54+D55+D56+D57+D58+D59+D60+D61+D62+D63+D64+D65+D66+D67+D68+D69+D70+D71+D72+D73+D74+D75</f>
        <v>21508130</v>
      </c>
      <c r="E38" s="150">
        <f>E44+E45+E46+E48+E49+E50+E51+E55+E57+E58+E61</f>
        <v>20770486</v>
      </c>
      <c r="F38" s="150">
        <f>F44+F45+F46+F48+F49+F50+F51+F55+F57+F58+F61+F71</f>
        <v>20703103</v>
      </c>
      <c r="G38" s="122"/>
    </row>
    <row r="39" spans="1:7" ht="25.5" hidden="1" x14ac:dyDescent="0.25">
      <c r="A39" s="121"/>
      <c r="B39" s="31" t="s">
        <v>215</v>
      </c>
      <c r="C39" s="152" t="s">
        <v>313</v>
      </c>
      <c r="D39" s="166"/>
      <c r="E39" s="128"/>
      <c r="F39" s="128"/>
      <c r="G39" s="792" t="s">
        <v>296</v>
      </c>
    </row>
    <row r="40" spans="1:7" ht="25.5" hidden="1" x14ac:dyDescent="0.25">
      <c r="A40" s="121"/>
      <c r="B40" s="31" t="s">
        <v>383</v>
      </c>
      <c r="C40" s="152" t="s">
        <v>378</v>
      </c>
      <c r="D40" s="166"/>
      <c r="E40" s="128"/>
      <c r="F40" s="128"/>
      <c r="G40" s="793"/>
    </row>
    <row r="41" spans="1:7" ht="51" hidden="1" x14ac:dyDescent="0.25">
      <c r="A41" s="121"/>
      <c r="B41" s="31" t="s">
        <v>334</v>
      </c>
      <c r="C41" s="152" t="s">
        <v>335</v>
      </c>
      <c r="D41" s="166"/>
      <c r="E41" s="128"/>
      <c r="F41" s="128"/>
      <c r="G41" s="793"/>
    </row>
    <row r="42" spans="1:7" ht="38.25" hidden="1" x14ac:dyDescent="0.25">
      <c r="A42" s="121"/>
      <c r="B42" s="31" t="s">
        <v>337</v>
      </c>
      <c r="C42" s="152" t="s">
        <v>336</v>
      </c>
      <c r="D42" s="166"/>
      <c r="E42" s="128"/>
      <c r="F42" s="128"/>
      <c r="G42" s="793"/>
    </row>
    <row r="43" spans="1:7" ht="51" hidden="1" x14ac:dyDescent="0.25">
      <c r="A43" s="121"/>
      <c r="B43" s="31" t="s">
        <v>338</v>
      </c>
      <c r="C43" s="152" t="s">
        <v>346</v>
      </c>
      <c r="D43" s="166"/>
      <c r="E43" s="128"/>
      <c r="F43" s="128"/>
      <c r="G43" s="793"/>
    </row>
    <row r="44" spans="1:7" ht="25.5" x14ac:dyDescent="0.25">
      <c r="A44" s="121"/>
      <c r="B44" s="31" t="s">
        <v>339</v>
      </c>
      <c r="C44" s="152" t="s">
        <v>347</v>
      </c>
      <c r="D44" s="166">
        <v>110919</v>
      </c>
      <c r="E44" s="648">
        <v>110919</v>
      </c>
      <c r="F44" s="648">
        <v>110919</v>
      </c>
      <c r="G44" s="793"/>
    </row>
    <row r="45" spans="1:7" ht="25.5" x14ac:dyDescent="0.25">
      <c r="A45" s="121"/>
      <c r="B45" s="31" t="s">
        <v>340</v>
      </c>
      <c r="C45" s="152" t="s">
        <v>348</v>
      </c>
      <c r="D45" s="166">
        <v>3036020</v>
      </c>
      <c r="E45" s="648">
        <v>3036020</v>
      </c>
      <c r="F45" s="648">
        <v>3036020</v>
      </c>
      <c r="G45" s="793"/>
    </row>
    <row r="46" spans="1:7" ht="25.5" x14ac:dyDescent="0.25">
      <c r="A46" s="121"/>
      <c r="B46" s="31" t="s">
        <v>341</v>
      </c>
      <c r="C46" s="152" t="s">
        <v>349</v>
      </c>
      <c r="D46" s="166">
        <v>20803441</v>
      </c>
      <c r="E46" s="648">
        <v>20803441</v>
      </c>
      <c r="F46" s="648">
        <v>20803441</v>
      </c>
      <c r="G46" s="793"/>
    </row>
    <row r="47" spans="1:7" ht="27.95" hidden="1" customHeight="1" x14ac:dyDescent="0.25">
      <c r="A47" s="121"/>
      <c r="B47" s="31" t="s">
        <v>342</v>
      </c>
      <c r="C47" s="152" t="s">
        <v>350</v>
      </c>
      <c r="D47" s="166"/>
      <c r="E47" s="648"/>
      <c r="F47" s="648"/>
      <c r="G47" s="793"/>
    </row>
    <row r="48" spans="1:7" ht="38.25" x14ac:dyDescent="0.25">
      <c r="A48" s="121"/>
      <c r="B48" s="31" t="s">
        <v>343</v>
      </c>
      <c r="C48" s="152" t="s">
        <v>351</v>
      </c>
      <c r="D48" s="166">
        <v>631082</v>
      </c>
      <c r="E48" s="648">
        <v>631082</v>
      </c>
      <c r="F48" s="648">
        <v>631082</v>
      </c>
      <c r="G48" s="793"/>
    </row>
    <row r="49" spans="1:7" ht="21.75" customHeight="1" x14ac:dyDescent="0.25">
      <c r="A49" s="121"/>
      <c r="B49" s="31" t="s">
        <v>344</v>
      </c>
      <c r="C49" s="152" t="s">
        <v>352</v>
      </c>
      <c r="D49" s="166">
        <v>575000</v>
      </c>
      <c r="E49" s="648">
        <v>575000</v>
      </c>
      <c r="F49" s="648">
        <v>575000</v>
      </c>
      <c r="G49" s="793"/>
    </row>
    <row r="50" spans="1:7" ht="63.95" customHeight="1" x14ac:dyDescent="0.25">
      <c r="A50" s="121"/>
      <c r="B50" s="31" t="s">
        <v>345</v>
      </c>
      <c r="C50" s="152" t="s">
        <v>353</v>
      </c>
      <c r="D50" s="166">
        <v>-4079153</v>
      </c>
      <c r="E50" s="648">
        <v>-4079153</v>
      </c>
      <c r="F50" s="648">
        <v>-4079153</v>
      </c>
      <c r="G50" s="793"/>
    </row>
    <row r="51" spans="1:7" ht="31.7" customHeight="1" x14ac:dyDescent="0.25">
      <c r="A51" s="121"/>
      <c r="B51" s="31" t="s">
        <v>468</v>
      </c>
      <c r="C51" s="152" t="s">
        <v>434</v>
      </c>
      <c r="D51" s="166">
        <v>-630000</v>
      </c>
      <c r="E51" s="648">
        <v>-630000</v>
      </c>
      <c r="F51" s="648">
        <v>-630000</v>
      </c>
      <c r="G51" s="755"/>
    </row>
    <row r="52" spans="1:7" ht="23.25" hidden="1" customHeight="1" x14ac:dyDescent="0.25">
      <c r="A52" s="119"/>
      <c r="B52" s="167" t="s">
        <v>355</v>
      </c>
      <c r="C52" s="168" t="s">
        <v>354</v>
      </c>
      <c r="D52" s="169"/>
      <c r="E52" s="124"/>
      <c r="F52" s="124"/>
      <c r="G52" s="787" t="s">
        <v>296</v>
      </c>
    </row>
    <row r="53" spans="1:7" ht="51" hidden="1" x14ac:dyDescent="0.25">
      <c r="A53" s="119"/>
      <c r="B53" s="167" t="s">
        <v>299</v>
      </c>
      <c r="C53" s="168" t="s">
        <v>300</v>
      </c>
      <c r="D53" s="169"/>
      <c r="E53" s="124"/>
      <c r="F53" s="124"/>
      <c r="G53" s="787"/>
    </row>
    <row r="54" spans="1:7" ht="38.25" hidden="1" x14ac:dyDescent="0.25">
      <c r="A54" s="119"/>
      <c r="B54" s="167" t="s">
        <v>375</v>
      </c>
      <c r="C54" s="168" t="s">
        <v>370</v>
      </c>
      <c r="D54" s="169"/>
      <c r="E54" s="124"/>
      <c r="F54" s="124"/>
      <c r="G54" s="787"/>
    </row>
    <row r="55" spans="1:7" ht="25.5" x14ac:dyDescent="0.25">
      <c r="A55" s="119"/>
      <c r="B55" s="167" t="s">
        <v>469</v>
      </c>
      <c r="C55" s="168" t="s">
        <v>435</v>
      </c>
      <c r="D55" s="169">
        <v>131057</v>
      </c>
      <c r="E55" s="163">
        <v>131057</v>
      </c>
      <c r="F55" s="163">
        <v>131057</v>
      </c>
      <c r="G55" s="787"/>
    </row>
    <row r="56" spans="1:7" ht="38.25" hidden="1" x14ac:dyDescent="0.25">
      <c r="A56" s="119"/>
      <c r="B56" s="167" t="s">
        <v>376</v>
      </c>
      <c r="C56" s="168" t="s">
        <v>371</v>
      </c>
      <c r="D56" s="169"/>
      <c r="E56" s="163"/>
      <c r="F56" s="163"/>
      <c r="G56" s="787"/>
    </row>
    <row r="57" spans="1:7" ht="25.5" x14ac:dyDescent="0.25">
      <c r="A57" s="119"/>
      <c r="B57" s="167" t="s">
        <v>470</v>
      </c>
      <c r="C57" s="168" t="s">
        <v>436</v>
      </c>
      <c r="D57" s="169">
        <v>188966</v>
      </c>
      <c r="E57" s="163">
        <v>188966</v>
      </c>
      <c r="F57" s="163">
        <v>188966</v>
      </c>
      <c r="G57" s="787"/>
    </row>
    <row r="58" spans="1:7" ht="25.5" x14ac:dyDescent="0.25">
      <c r="A58" s="119"/>
      <c r="B58" s="167" t="s">
        <v>471</v>
      </c>
      <c r="C58" s="168" t="s">
        <v>437</v>
      </c>
      <c r="D58" s="169">
        <v>17016</v>
      </c>
      <c r="E58" s="163">
        <v>17016</v>
      </c>
      <c r="F58" s="163">
        <v>17016</v>
      </c>
      <c r="G58" s="787"/>
    </row>
    <row r="59" spans="1:7" ht="25.5" hidden="1" x14ac:dyDescent="0.25">
      <c r="A59" s="119"/>
      <c r="B59" s="167" t="s">
        <v>357</v>
      </c>
      <c r="C59" s="168" t="s">
        <v>356</v>
      </c>
      <c r="D59" s="169"/>
      <c r="E59" s="163"/>
      <c r="F59" s="163"/>
      <c r="G59" s="787"/>
    </row>
    <row r="60" spans="1:7" ht="51" hidden="1" x14ac:dyDescent="0.25">
      <c r="A60" s="119"/>
      <c r="B60" s="167" t="s">
        <v>377</v>
      </c>
      <c r="C60" s="168" t="s">
        <v>372</v>
      </c>
      <c r="D60" s="169"/>
      <c r="E60" s="163"/>
      <c r="F60" s="163"/>
      <c r="G60" s="787"/>
    </row>
    <row r="61" spans="1:7" s="137" customFormat="1" ht="38.25" x14ac:dyDescent="0.25">
      <c r="A61" s="134"/>
      <c r="B61" s="167" t="s">
        <v>472</v>
      </c>
      <c r="C61" s="168" t="s">
        <v>438</v>
      </c>
      <c r="D61" s="169">
        <v>-13862</v>
      </c>
      <c r="E61" s="757">
        <v>-13862</v>
      </c>
      <c r="F61" s="757">
        <v>-13862</v>
      </c>
      <c r="G61" s="787"/>
    </row>
    <row r="62" spans="1:7" ht="28.5" hidden="1" customHeight="1" x14ac:dyDescent="0.25">
      <c r="A62" s="119"/>
      <c r="B62" s="167" t="s">
        <v>302</v>
      </c>
      <c r="C62" s="168" t="s">
        <v>301</v>
      </c>
      <c r="D62" s="169"/>
      <c r="E62" s="124"/>
      <c r="F62" s="124"/>
      <c r="G62" s="787"/>
    </row>
    <row r="63" spans="1:7" ht="42.75" hidden="1" customHeight="1" x14ac:dyDescent="0.25">
      <c r="A63" s="119"/>
      <c r="B63" s="167" t="s">
        <v>358</v>
      </c>
      <c r="C63" s="168" t="s">
        <v>255</v>
      </c>
      <c r="D63" s="169"/>
      <c r="E63" s="124"/>
      <c r="F63" s="124"/>
      <c r="G63" s="787"/>
    </row>
    <row r="64" spans="1:7" ht="55.5" hidden="1" customHeight="1" x14ac:dyDescent="0.25">
      <c r="A64" s="119"/>
      <c r="B64" s="167" t="s">
        <v>384</v>
      </c>
      <c r="C64" s="168" t="s">
        <v>379</v>
      </c>
      <c r="D64" s="169"/>
      <c r="E64" s="124"/>
      <c r="F64" s="124"/>
      <c r="G64" s="787"/>
    </row>
    <row r="65" spans="1:7" ht="72" customHeight="1" x14ac:dyDescent="0.25">
      <c r="A65" s="119"/>
      <c r="B65" s="167" t="s">
        <v>298</v>
      </c>
      <c r="C65" s="168" t="s">
        <v>297</v>
      </c>
      <c r="D65" s="169">
        <v>124855</v>
      </c>
      <c r="E65" s="120"/>
      <c r="F65" s="120"/>
      <c r="G65" s="787"/>
    </row>
    <row r="66" spans="1:7" ht="43.5" hidden="1" customHeight="1" x14ac:dyDescent="0.25">
      <c r="A66" s="119"/>
      <c r="B66" s="167" t="s">
        <v>385</v>
      </c>
      <c r="C66" s="168" t="s">
        <v>380</v>
      </c>
      <c r="D66" s="169"/>
      <c r="E66" s="120"/>
      <c r="F66" s="120"/>
      <c r="G66" s="787"/>
    </row>
    <row r="67" spans="1:7" ht="44.25" hidden="1" customHeight="1" x14ac:dyDescent="0.25">
      <c r="A67" s="119"/>
      <c r="B67" s="167" t="s">
        <v>386</v>
      </c>
      <c r="C67" s="168" t="s">
        <v>381</v>
      </c>
      <c r="D67" s="169"/>
      <c r="E67" s="120"/>
      <c r="F67" s="120"/>
      <c r="G67" s="787"/>
    </row>
    <row r="68" spans="1:7" ht="72" hidden="1" customHeight="1" x14ac:dyDescent="0.25">
      <c r="A68" s="119"/>
      <c r="B68" s="167" t="s">
        <v>387</v>
      </c>
      <c r="C68" s="168" t="s">
        <v>382</v>
      </c>
      <c r="D68" s="169"/>
      <c r="E68" s="120"/>
      <c r="F68" s="120"/>
      <c r="G68" s="787"/>
    </row>
    <row r="69" spans="1:7" ht="38.25" hidden="1" x14ac:dyDescent="0.25">
      <c r="A69" s="119"/>
      <c r="B69" s="167" t="s">
        <v>314</v>
      </c>
      <c r="C69" s="168" t="s">
        <v>256</v>
      </c>
      <c r="D69" s="169"/>
      <c r="E69" s="124"/>
      <c r="F69" s="124"/>
      <c r="G69" s="787"/>
    </row>
    <row r="70" spans="1:7" ht="58.7" hidden="1" customHeight="1" x14ac:dyDescent="0.25">
      <c r="A70" s="119"/>
      <c r="B70" s="164" t="s">
        <v>257</v>
      </c>
      <c r="C70" s="170" t="s">
        <v>258</v>
      </c>
      <c r="D70" s="169"/>
      <c r="E70" s="120"/>
      <c r="F70" s="120"/>
      <c r="G70" s="787"/>
    </row>
    <row r="71" spans="1:7" ht="65.25" customHeight="1" x14ac:dyDescent="0.25">
      <c r="A71" s="119"/>
      <c r="B71" s="164" t="s">
        <v>473</v>
      </c>
      <c r="C71" s="170" t="s">
        <v>439</v>
      </c>
      <c r="D71" s="169">
        <v>612789</v>
      </c>
      <c r="E71" s="120"/>
      <c r="F71" s="148">
        <v>-67383</v>
      </c>
      <c r="G71" s="787"/>
    </row>
    <row r="72" spans="1:7" ht="54.95" hidden="1" customHeight="1" x14ac:dyDescent="0.25">
      <c r="A72" s="119"/>
      <c r="B72" s="167" t="s">
        <v>360</v>
      </c>
      <c r="C72" s="168" t="s">
        <v>359</v>
      </c>
      <c r="D72" s="169"/>
      <c r="E72" s="124"/>
      <c r="F72" s="124"/>
      <c r="G72" s="787"/>
    </row>
    <row r="73" spans="1:7" ht="30.75" hidden="1" customHeight="1" x14ac:dyDescent="0.25">
      <c r="A73" s="119"/>
      <c r="B73" s="167" t="s">
        <v>374</v>
      </c>
      <c r="C73" s="168" t="s">
        <v>373</v>
      </c>
      <c r="D73" s="169"/>
      <c r="E73" s="124"/>
      <c r="F73" s="124"/>
      <c r="G73" s="787"/>
    </row>
    <row r="74" spans="1:7" ht="51" hidden="1" x14ac:dyDescent="0.25">
      <c r="A74" s="119"/>
      <c r="B74" s="167" t="s">
        <v>362</v>
      </c>
      <c r="C74" s="168" t="s">
        <v>361</v>
      </c>
      <c r="D74" s="169"/>
      <c r="E74" s="124"/>
      <c r="F74" s="124"/>
      <c r="G74" s="787"/>
    </row>
    <row r="75" spans="1:7" ht="26.25" hidden="1" customHeight="1" x14ac:dyDescent="0.25">
      <c r="A75" s="119"/>
      <c r="B75" s="167" t="s">
        <v>232</v>
      </c>
      <c r="C75" s="168" t="s">
        <v>363</v>
      </c>
      <c r="D75" s="169"/>
      <c r="E75" s="120"/>
      <c r="F75" s="120"/>
      <c r="G75" s="787"/>
    </row>
    <row r="76" spans="1:7" hidden="1" x14ac:dyDescent="0.25">
      <c r="A76" s="119"/>
      <c r="B76" s="126"/>
      <c r="C76" s="126"/>
      <c r="D76" s="125"/>
      <c r="E76" s="124"/>
      <c r="F76" s="124"/>
      <c r="G76" s="787"/>
    </row>
    <row r="77" spans="1:7" hidden="1" x14ac:dyDescent="0.25">
      <c r="A77" s="119"/>
      <c r="B77" s="126"/>
      <c r="C77" s="126"/>
      <c r="D77" s="129"/>
      <c r="E77" s="124"/>
      <c r="F77" s="124"/>
      <c r="G77" s="787"/>
    </row>
    <row r="78" spans="1:7" hidden="1" x14ac:dyDescent="0.25">
      <c r="A78" s="119"/>
      <c r="B78" s="126"/>
      <c r="C78" s="126"/>
      <c r="D78" s="129"/>
      <c r="E78" s="124"/>
      <c r="F78" s="124"/>
      <c r="G78" s="787"/>
    </row>
    <row r="79" spans="1:7" hidden="1" x14ac:dyDescent="0.25">
      <c r="A79" s="119"/>
      <c r="B79" s="126"/>
      <c r="C79" s="126"/>
      <c r="D79" s="129"/>
      <c r="E79" s="124"/>
      <c r="F79" s="124"/>
      <c r="G79" s="787"/>
    </row>
    <row r="80" spans="1:7" hidden="1" x14ac:dyDescent="0.25">
      <c r="A80" s="119"/>
      <c r="B80" s="126"/>
      <c r="C80" s="126"/>
      <c r="D80" s="129"/>
      <c r="E80" s="124"/>
      <c r="F80" s="124"/>
      <c r="G80" s="130"/>
    </row>
    <row r="81" spans="1:7" x14ac:dyDescent="0.25">
      <c r="A81" s="131"/>
      <c r="B81" s="643" t="s">
        <v>84</v>
      </c>
      <c r="C81" s="643"/>
      <c r="D81" s="644">
        <f>D82+D109</f>
        <v>311789896</v>
      </c>
      <c r="E81" s="644">
        <f t="shared" ref="E81:F81" si="5">E82+E109</f>
        <v>156634029</v>
      </c>
      <c r="F81" s="644">
        <f t="shared" si="5"/>
        <v>155243779</v>
      </c>
      <c r="G81" s="151"/>
    </row>
    <row r="82" spans="1:7" ht="39.75" customHeight="1" x14ac:dyDescent="0.25">
      <c r="A82" s="132"/>
      <c r="B82" s="135" t="s">
        <v>192</v>
      </c>
      <c r="C82" s="135"/>
      <c r="D82" s="645">
        <f>D89+D90+D91+D92+D93+D94+D95+D96+D97+D98+D99+D100+D101+D102+D103+D104+D105+D106+D107+D108</f>
        <v>303650896</v>
      </c>
      <c r="E82" s="645">
        <f>SUM(E83:E108)</f>
        <v>156634029</v>
      </c>
      <c r="F82" s="645">
        <f>SUM(F83:F108)</f>
        <v>155243779</v>
      </c>
      <c r="G82" s="151"/>
    </row>
    <row r="83" spans="1:7" ht="38.25" hidden="1" x14ac:dyDescent="0.25">
      <c r="A83" s="132"/>
      <c r="B83" s="646" t="s">
        <v>265</v>
      </c>
      <c r="C83" s="647" t="s">
        <v>261</v>
      </c>
      <c r="D83" s="648"/>
      <c r="E83" s="648"/>
      <c r="F83" s="648"/>
      <c r="G83" s="642"/>
    </row>
    <row r="84" spans="1:7" ht="63.75" hidden="1" x14ac:dyDescent="0.25">
      <c r="A84" s="132"/>
      <c r="B84" s="646" t="s">
        <v>264</v>
      </c>
      <c r="C84" s="647" t="s">
        <v>262</v>
      </c>
      <c r="D84" s="648"/>
      <c r="E84" s="648"/>
      <c r="F84" s="648"/>
      <c r="G84" s="642"/>
    </row>
    <row r="85" spans="1:7" ht="51" hidden="1" x14ac:dyDescent="0.25">
      <c r="A85" s="132"/>
      <c r="B85" s="646" t="s">
        <v>268</v>
      </c>
      <c r="C85" s="647" t="s">
        <v>266</v>
      </c>
      <c r="D85" s="648"/>
      <c r="E85" s="648"/>
      <c r="F85" s="648"/>
      <c r="G85" s="790" t="s">
        <v>498</v>
      </c>
    </row>
    <row r="86" spans="1:7" ht="63.75" hidden="1" x14ac:dyDescent="0.25">
      <c r="A86" s="132"/>
      <c r="B86" s="646" t="s">
        <v>244</v>
      </c>
      <c r="C86" s="647" t="s">
        <v>260</v>
      </c>
      <c r="D86" s="648"/>
      <c r="E86" s="649"/>
      <c r="F86" s="649"/>
      <c r="G86" s="791"/>
    </row>
    <row r="87" spans="1:7" ht="25.5" hidden="1" x14ac:dyDescent="0.25">
      <c r="A87" s="132"/>
      <c r="B87" s="646" t="s">
        <v>269</v>
      </c>
      <c r="C87" s="647" t="s">
        <v>267</v>
      </c>
      <c r="D87" s="648"/>
      <c r="E87" s="649"/>
      <c r="F87" s="649"/>
      <c r="G87" s="791"/>
    </row>
    <row r="88" spans="1:7" ht="51" hidden="1" x14ac:dyDescent="0.25">
      <c r="A88" s="132"/>
      <c r="B88" s="646" t="s">
        <v>242</v>
      </c>
      <c r="C88" s="647" t="s">
        <v>263</v>
      </c>
      <c r="D88" s="648"/>
      <c r="E88" s="649"/>
      <c r="F88" s="649"/>
      <c r="G88" s="791"/>
    </row>
    <row r="89" spans="1:7" ht="25.5" x14ac:dyDescent="0.25">
      <c r="A89" s="132"/>
      <c r="B89" s="646" t="s">
        <v>474</v>
      </c>
      <c r="C89" s="647" t="s">
        <v>440</v>
      </c>
      <c r="D89" s="648">
        <v>82811</v>
      </c>
      <c r="E89" s="649">
        <v>0</v>
      </c>
      <c r="F89" s="649">
        <v>0</v>
      </c>
      <c r="G89" s="791"/>
    </row>
    <row r="90" spans="1:7" ht="51" x14ac:dyDescent="0.25">
      <c r="A90" s="132"/>
      <c r="B90" s="646" t="s">
        <v>475</v>
      </c>
      <c r="C90" s="647" t="s">
        <v>441</v>
      </c>
      <c r="D90" s="153">
        <v>1515000</v>
      </c>
      <c r="E90" s="649">
        <v>1515000</v>
      </c>
      <c r="F90" s="649">
        <v>1515000</v>
      </c>
      <c r="G90" s="791"/>
    </row>
    <row r="91" spans="1:7" ht="51" x14ac:dyDescent="0.25">
      <c r="A91" s="132"/>
      <c r="B91" s="646" t="s">
        <v>476</v>
      </c>
      <c r="C91" s="647" t="s">
        <v>442</v>
      </c>
      <c r="D91" s="153">
        <v>3300000</v>
      </c>
      <c r="E91" s="649">
        <v>2700000</v>
      </c>
      <c r="F91" s="649">
        <v>2700000</v>
      </c>
      <c r="G91" s="791"/>
    </row>
    <row r="92" spans="1:7" ht="25.5" x14ac:dyDescent="0.25">
      <c r="A92" s="132"/>
      <c r="B92" s="646" t="s">
        <v>477</v>
      </c>
      <c r="C92" s="647" t="s">
        <v>443</v>
      </c>
      <c r="D92" s="153">
        <v>115738649</v>
      </c>
      <c r="E92" s="153">
        <v>115007951</v>
      </c>
      <c r="F92" s="649">
        <v>115777701</v>
      </c>
      <c r="G92" s="791"/>
    </row>
    <row r="93" spans="1:7" ht="38.25" x14ac:dyDescent="0.25">
      <c r="A93" s="132"/>
      <c r="B93" s="646" t="s">
        <v>478</v>
      </c>
      <c r="C93" s="647" t="s">
        <v>444</v>
      </c>
      <c r="D93" s="153">
        <v>4728890</v>
      </c>
      <c r="E93" s="649">
        <v>580000</v>
      </c>
      <c r="F93" s="649">
        <v>580000</v>
      </c>
      <c r="G93" s="791"/>
    </row>
    <row r="94" spans="1:7" ht="25.5" x14ac:dyDescent="0.25">
      <c r="A94" s="119"/>
      <c r="B94" s="650" t="s">
        <v>479</v>
      </c>
      <c r="C94" s="651" t="s">
        <v>445</v>
      </c>
      <c r="D94" s="169">
        <v>1165246</v>
      </c>
      <c r="E94" s="163">
        <v>830000</v>
      </c>
      <c r="F94" s="163">
        <v>0</v>
      </c>
      <c r="G94" s="791"/>
    </row>
    <row r="95" spans="1:7" ht="27.95" customHeight="1" x14ac:dyDescent="0.25">
      <c r="A95" s="119"/>
      <c r="B95" s="650" t="s">
        <v>480</v>
      </c>
      <c r="C95" s="651" t="s">
        <v>446</v>
      </c>
      <c r="D95" s="169">
        <v>199200</v>
      </c>
      <c r="E95" s="153">
        <v>100000</v>
      </c>
      <c r="F95" s="163">
        <v>100000</v>
      </c>
      <c r="G95" s="791"/>
    </row>
    <row r="96" spans="1:7" ht="51" x14ac:dyDescent="0.25">
      <c r="A96" s="119"/>
      <c r="B96" s="650" t="s">
        <v>481</v>
      </c>
      <c r="C96" s="651" t="s">
        <v>447</v>
      </c>
      <c r="D96" s="169">
        <v>1471196</v>
      </c>
      <c r="E96" s="153">
        <v>0</v>
      </c>
      <c r="F96" s="163">
        <v>0</v>
      </c>
      <c r="G96" s="791"/>
    </row>
    <row r="97" spans="1:7" ht="38.25" x14ac:dyDescent="0.25">
      <c r="A97" s="119"/>
      <c r="B97" s="650" t="s">
        <v>482</v>
      </c>
      <c r="C97" s="651" t="s">
        <v>448</v>
      </c>
      <c r="D97" s="169">
        <v>1644050</v>
      </c>
      <c r="E97" s="153">
        <v>3000000</v>
      </c>
      <c r="F97" s="163">
        <v>3000000</v>
      </c>
      <c r="G97" s="791"/>
    </row>
    <row r="98" spans="1:7" ht="38.25" x14ac:dyDescent="0.25">
      <c r="A98" s="119"/>
      <c r="B98" s="167" t="s">
        <v>483</v>
      </c>
      <c r="C98" s="168" t="s">
        <v>449</v>
      </c>
      <c r="D98" s="169">
        <v>350000</v>
      </c>
      <c r="E98" s="163">
        <v>350000</v>
      </c>
      <c r="F98" s="163">
        <v>350000</v>
      </c>
      <c r="G98" s="791"/>
    </row>
    <row r="99" spans="1:7" ht="25.5" x14ac:dyDescent="0.25">
      <c r="A99" s="119"/>
      <c r="B99" s="167" t="s">
        <v>484</v>
      </c>
      <c r="C99" s="168" t="s">
        <v>450</v>
      </c>
      <c r="D99" s="169">
        <v>43054178</v>
      </c>
      <c r="E99" s="163">
        <v>24280078</v>
      </c>
      <c r="F99" s="163">
        <v>22930078</v>
      </c>
      <c r="G99" s="791"/>
    </row>
    <row r="100" spans="1:7" ht="27" customHeight="1" x14ac:dyDescent="0.25">
      <c r="A100" s="119"/>
      <c r="B100" s="167" t="s">
        <v>485</v>
      </c>
      <c r="C100" s="168" t="s">
        <v>451</v>
      </c>
      <c r="D100" s="169">
        <v>120605399</v>
      </c>
      <c r="E100" s="163">
        <v>3500000</v>
      </c>
      <c r="F100" s="163">
        <v>3500000</v>
      </c>
      <c r="G100" s="791"/>
    </row>
    <row r="101" spans="1:7" ht="25.5" x14ac:dyDescent="0.25">
      <c r="A101" s="119"/>
      <c r="B101" s="167" t="s">
        <v>486</v>
      </c>
      <c r="C101" s="168" t="s">
        <v>452</v>
      </c>
      <c r="D101" s="169">
        <v>629124</v>
      </c>
      <c r="E101" s="163">
        <v>500000</v>
      </c>
      <c r="F101" s="163">
        <v>500000</v>
      </c>
      <c r="G101" s="791"/>
    </row>
    <row r="102" spans="1:7" ht="51" x14ac:dyDescent="0.25">
      <c r="A102" s="119"/>
      <c r="B102" s="167" t="s">
        <v>487</v>
      </c>
      <c r="C102" s="168" t="s">
        <v>453</v>
      </c>
      <c r="D102" s="169">
        <v>2500000</v>
      </c>
      <c r="E102" s="163">
        <v>2500000</v>
      </c>
      <c r="F102" s="163">
        <v>2500000</v>
      </c>
      <c r="G102" s="791"/>
    </row>
    <row r="103" spans="1:7" ht="25.5" x14ac:dyDescent="0.25">
      <c r="A103" s="119"/>
      <c r="B103" s="167" t="s">
        <v>488</v>
      </c>
      <c r="C103" s="168" t="s">
        <v>454</v>
      </c>
      <c r="D103" s="652">
        <v>180000</v>
      </c>
      <c r="E103" s="163">
        <v>200000</v>
      </c>
      <c r="F103" s="163">
        <v>200000</v>
      </c>
      <c r="G103" s="791"/>
    </row>
    <row r="104" spans="1:7" ht="38.25" x14ac:dyDescent="0.25">
      <c r="A104" s="119"/>
      <c r="B104" s="167" t="s">
        <v>489</v>
      </c>
      <c r="C104" s="168" t="s">
        <v>455</v>
      </c>
      <c r="D104" s="169">
        <v>700000</v>
      </c>
      <c r="E104" s="163">
        <v>600000</v>
      </c>
      <c r="F104" s="163">
        <v>600000</v>
      </c>
      <c r="G104" s="791"/>
    </row>
    <row r="105" spans="1:7" ht="38.25" x14ac:dyDescent="0.25">
      <c r="A105" s="119"/>
      <c r="B105" s="167" t="s">
        <v>490</v>
      </c>
      <c r="C105" s="168" t="s">
        <v>456</v>
      </c>
      <c r="D105" s="169">
        <v>300000</v>
      </c>
      <c r="E105" s="163">
        <v>320000</v>
      </c>
      <c r="F105" s="163">
        <v>340000</v>
      </c>
      <c r="G105" s="791"/>
    </row>
    <row r="106" spans="1:7" ht="38.25" x14ac:dyDescent="0.25">
      <c r="A106" s="119"/>
      <c r="B106" s="167" t="s">
        <v>491</v>
      </c>
      <c r="C106" s="168" t="s">
        <v>457</v>
      </c>
      <c r="D106" s="169">
        <v>651000</v>
      </c>
      <c r="E106" s="163">
        <v>651000</v>
      </c>
      <c r="F106" s="163">
        <v>651000</v>
      </c>
      <c r="G106" s="791"/>
    </row>
    <row r="107" spans="1:7" ht="57" customHeight="1" x14ac:dyDescent="0.25">
      <c r="A107" s="119"/>
      <c r="B107" s="167" t="s">
        <v>492</v>
      </c>
      <c r="C107" s="168" t="s">
        <v>458</v>
      </c>
      <c r="D107" s="169">
        <v>4662492</v>
      </c>
      <c r="E107" s="163">
        <v>0</v>
      </c>
      <c r="F107" s="163">
        <v>0</v>
      </c>
      <c r="G107" s="791"/>
    </row>
    <row r="108" spans="1:7" ht="38.25" x14ac:dyDescent="0.25">
      <c r="A108" s="119"/>
      <c r="B108" s="167" t="s">
        <v>493</v>
      </c>
      <c r="C108" s="168" t="s">
        <v>459</v>
      </c>
      <c r="D108" s="169">
        <v>173661</v>
      </c>
      <c r="E108" s="163">
        <v>0</v>
      </c>
      <c r="F108" s="163">
        <v>0</v>
      </c>
      <c r="G108" s="791"/>
    </row>
    <row r="109" spans="1:7" ht="30.75" customHeight="1" x14ac:dyDescent="0.25">
      <c r="A109" s="119"/>
      <c r="B109" s="639" t="s">
        <v>460</v>
      </c>
      <c r="C109" s="640" t="s">
        <v>461</v>
      </c>
      <c r="D109" s="641">
        <f>D110+D111</f>
        <v>8139000</v>
      </c>
      <c r="E109" s="163">
        <v>0</v>
      </c>
      <c r="F109" s="163">
        <v>0</v>
      </c>
      <c r="G109" s="642"/>
    </row>
    <row r="110" spans="1:7" ht="24" hidden="1" customHeight="1" x14ac:dyDescent="0.25">
      <c r="A110" s="119"/>
      <c r="B110" s="138"/>
      <c r="C110" s="756" t="s">
        <v>259</v>
      </c>
      <c r="D110" s="139"/>
      <c r="E110" s="124"/>
      <c r="F110" s="124"/>
      <c r="G110" s="140"/>
    </row>
    <row r="111" spans="1:7" ht="30.75" customHeight="1" x14ac:dyDescent="0.25">
      <c r="A111" s="119"/>
      <c r="B111" s="167" t="s">
        <v>494</v>
      </c>
      <c r="C111" s="756" t="s">
        <v>462</v>
      </c>
      <c r="D111" s="169">
        <v>8139000</v>
      </c>
      <c r="E111" s="163">
        <v>0</v>
      </c>
      <c r="F111" s="163">
        <v>0</v>
      </c>
      <c r="G111" s="642" t="s">
        <v>499</v>
      </c>
    </row>
    <row r="112" spans="1:7" x14ac:dyDescent="0.25">
      <c r="A112" s="116"/>
      <c r="B112" s="653" t="s">
        <v>17</v>
      </c>
      <c r="C112" s="653"/>
      <c r="D112" s="654">
        <f>D6+D22</f>
        <v>360015943</v>
      </c>
      <c r="E112" s="654">
        <f t="shared" ref="E112:F112" si="6">E6+E22</f>
        <v>177131720</v>
      </c>
      <c r="F112" s="654">
        <f t="shared" si="6"/>
        <v>175674087</v>
      </c>
      <c r="G112" s="127"/>
    </row>
    <row r="113" spans="2:7" x14ac:dyDescent="0.25">
      <c r="B113" s="141"/>
      <c r="C113" s="141"/>
      <c r="D113" s="141"/>
      <c r="E113" s="141"/>
      <c r="F113" s="141"/>
      <c r="G113" s="141"/>
    </row>
  </sheetData>
  <mergeCells count="11">
    <mergeCell ref="G9:G13"/>
    <mergeCell ref="G52:G79"/>
    <mergeCell ref="B4:B5"/>
    <mergeCell ref="G85:G108"/>
    <mergeCell ref="G39:G50"/>
    <mergeCell ref="G27:G37"/>
    <mergeCell ref="A4:A5"/>
    <mergeCell ref="A1:G1"/>
    <mergeCell ref="A2:G2"/>
    <mergeCell ref="G4:G5"/>
    <mergeCell ref="A3:G3"/>
  </mergeCells>
  <pageMargins left="0.70866141732283472" right="0.70866141732283472" top="0.74803149606299213" bottom="0.74803149606299213" header="0.31496062992125984" footer="0.31496062992125984"/>
  <pageSetup paperSize="9" scale="95" fitToHeight="3" orientation="landscape" r:id="rId1"/>
  <colBreaks count="1" manualBreakCount="1">
    <brk id="7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16"/>
  <sheetViews>
    <sheetView view="pageBreakPreview" topLeftCell="A71" zoomScaleSheetLayoutView="100" workbookViewId="0">
      <selection activeCell="E28" sqref="E28"/>
    </sheetView>
  </sheetViews>
  <sheetFormatPr defaultColWidth="9.140625" defaultRowHeight="12.75" x14ac:dyDescent="0.2"/>
  <cols>
    <col min="1" max="1" width="3.85546875" style="19" customWidth="1"/>
    <col min="2" max="2" width="44.42578125" style="19" customWidth="1"/>
    <col min="3" max="3" width="12.140625" style="19" customWidth="1"/>
    <col min="4" max="4" width="12.85546875" style="19" customWidth="1"/>
    <col min="5" max="5" width="8.28515625" style="19" customWidth="1"/>
    <col min="6" max="6" width="13.140625" style="19" customWidth="1"/>
    <col min="7" max="7" width="13.28515625" style="19" customWidth="1"/>
    <col min="8" max="8" width="9.7109375" style="19" customWidth="1"/>
    <col min="9" max="9" width="10.28515625" style="19" hidden="1" customWidth="1"/>
    <col min="10" max="10" width="9.42578125" style="19" hidden="1" customWidth="1"/>
    <col min="11" max="11" width="13" style="19" customWidth="1"/>
    <col min="12" max="12" width="12.85546875" style="19" customWidth="1"/>
    <col min="13" max="13" width="8.28515625" style="19" customWidth="1"/>
    <col min="14" max="15" width="9.42578125" style="19" hidden="1" customWidth="1"/>
    <col min="16" max="16" width="13.5703125" style="19" customWidth="1"/>
    <col min="17" max="17" width="14" style="19" customWidth="1"/>
    <col min="18" max="18" width="11.42578125" style="19" customWidth="1"/>
    <col min="19" max="19" width="15.28515625" style="19" customWidth="1"/>
    <col min="20" max="20" width="12.28515625" style="19" customWidth="1"/>
    <col min="21" max="21" width="11.7109375" style="19" customWidth="1"/>
    <col min="22" max="22" width="7.5703125" style="19" customWidth="1"/>
    <col min="23" max="23" width="7.140625" style="19" customWidth="1"/>
    <col min="24" max="24" width="12.85546875" style="19" customWidth="1"/>
    <col min="25" max="25" width="6.5703125" style="19" customWidth="1"/>
    <col min="26" max="26" width="12" style="19" customWidth="1"/>
    <col min="27" max="29" width="9.28515625" style="19" bestFit="1" customWidth="1"/>
    <col min="30" max="30" width="13.140625" style="19" customWidth="1"/>
    <col min="31" max="31" width="5.85546875" style="19" customWidth="1"/>
    <col min="32" max="16384" width="9.140625" style="19"/>
  </cols>
  <sheetData>
    <row r="1" spans="1:31" ht="13.5" thickBot="1" x14ac:dyDescent="0.25">
      <c r="B1" s="811" t="s">
        <v>85</v>
      </c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  <c r="P1" s="811"/>
      <c r="Q1" s="811"/>
      <c r="R1" s="811"/>
      <c r="S1" s="811"/>
    </row>
    <row r="2" spans="1:31" x14ac:dyDescent="0.2">
      <c r="A2" s="813"/>
      <c r="B2" s="814"/>
      <c r="C2" s="824" t="s">
        <v>45</v>
      </c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13" t="s">
        <v>17</v>
      </c>
      <c r="T2" s="838" t="s">
        <v>43</v>
      </c>
      <c r="U2" s="839"/>
      <c r="V2" s="839"/>
      <c r="W2" s="839"/>
      <c r="X2" s="839"/>
      <c r="Y2" s="840"/>
      <c r="Z2" s="838" t="s">
        <v>44</v>
      </c>
      <c r="AA2" s="839"/>
      <c r="AB2" s="839"/>
      <c r="AC2" s="839"/>
      <c r="AD2" s="839"/>
      <c r="AE2" s="840"/>
    </row>
    <row r="3" spans="1:31" ht="13.5" thickBot="1" x14ac:dyDescent="0.25">
      <c r="A3" s="815"/>
      <c r="B3" s="816"/>
      <c r="C3" s="27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99" t="s">
        <v>21</v>
      </c>
      <c r="S3" s="802"/>
      <c r="T3" s="841" t="s">
        <v>40</v>
      </c>
      <c r="U3" s="842"/>
      <c r="V3" s="842"/>
      <c r="W3" s="842"/>
      <c r="X3" s="842"/>
      <c r="Y3" s="843"/>
      <c r="Z3" s="844" t="s">
        <v>40</v>
      </c>
      <c r="AA3" s="844"/>
      <c r="AB3" s="844"/>
      <c r="AC3" s="844"/>
      <c r="AD3" s="844"/>
      <c r="AE3" s="844"/>
    </row>
    <row r="4" spans="1:31" x14ac:dyDescent="0.2">
      <c r="A4" s="819" t="s">
        <v>0</v>
      </c>
      <c r="B4" s="817" t="s">
        <v>1</v>
      </c>
      <c r="C4" s="822" t="s">
        <v>18</v>
      </c>
      <c r="D4" s="822"/>
      <c r="E4" s="822"/>
      <c r="F4" s="812" t="s">
        <v>5</v>
      </c>
      <c r="G4" s="812"/>
      <c r="H4" s="812"/>
      <c r="I4" s="812"/>
      <c r="J4" s="812"/>
      <c r="K4" s="812" t="s">
        <v>16</v>
      </c>
      <c r="L4" s="812"/>
      <c r="M4" s="812"/>
      <c r="N4" s="812"/>
      <c r="O4" s="812"/>
      <c r="P4" s="812" t="s">
        <v>15</v>
      </c>
      <c r="Q4" s="812"/>
      <c r="R4" s="812"/>
      <c r="S4" s="823"/>
      <c r="T4" s="845" t="s">
        <v>46</v>
      </c>
      <c r="U4" s="846"/>
      <c r="V4" s="845" t="s">
        <v>41</v>
      </c>
      <c r="W4" s="846"/>
      <c r="X4" s="845" t="s">
        <v>42</v>
      </c>
      <c r="Y4" s="846"/>
      <c r="Z4" s="845" t="s">
        <v>46</v>
      </c>
      <c r="AA4" s="846"/>
      <c r="AB4" s="845" t="s">
        <v>41</v>
      </c>
      <c r="AC4" s="846"/>
      <c r="AD4" s="845" t="s">
        <v>42</v>
      </c>
      <c r="AE4" s="846"/>
    </row>
    <row r="5" spans="1:31" x14ac:dyDescent="0.2">
      <c r="A5" s="820"/>
      <c r="B5" s="817"/>
      <c r="C5" s="796" t="s">
        <v>27</v>
      </c>
      <c r="D5" s="796" t="s">
        <v>28</v>
      </c>
      <c r="E5" s="796" t="s">
        <v>29</v>
      </c>
      <c r="F5" s="796" t="s">
        <v>27</v>
      </c>
      <c r="G5" s="796" t="s">
        <v>28</v>
      </c>
      <c r="H5" s="796" t="s">
        <v>29</v>
      </c>
      <c r="I5" s="805" t="s">
        <v>4</v>
      </c>
      <c r="J5" s="805"/>
      <c r="K5" s="796" t="s">
        <v>27</v>
      </c>
      <c r="L5" s="796" t="s">
        <v>28</v>
      </c>
      <c r="M5" s="796" t="s">
        <v>29</v>
      </c>
      <c r="N5" s="805" t="s">
        <v>4</v>
      </c>
      <c r="O5" s="805"/>
      <c r="P5" s="796" t="s">
        <v>27</v>
      </c>
      <c r="Q5" s="796" t="s">
        <v>28</v>
      </c>
      <c r="R5" s="796" t="s">
        <v>29</v>
      </c>
      <c r="S5" s="823"/>
      <c r="T5" s="826" t="s">
        <v>2</v>
      </c>
      <c r="U5" s="828" t="s">
        <v>3</v>
      </c>
      <c r="V5" s="826" t="s">
        <v>2</v>
      </c>
      <c r="W5" s="828" t="s">
        <v>3</v>
      </c>
      <c r="X5" s="826" t="s">
        <v>2</v>
      </c>
      <c r="Y5" s="828" t="s">
        <v>3</v>
      </c>
      <c r="Z5" s="826" t="s">
        <v>2</v>
      </c>
      <c r="AA5" s="828" t="s">
        <v>3</v>
      </c>
      <c r="AB5" s="826" t="s">
        <v>2</v>
      </c>
      <c r="AC5" s="828" t="s">
        <v>3</v>
      </c>
      <c r="AD5" s="826" t="s">
        <v>2</v>
      </c>
      <c r="AE5" s="828" t="s">
        <v>3</v>
      </c>
    </row>
    <row r="6" spans="1:31" ht="52.5" customHeight="1" thickBot="1" x14ac:dyDescent="0.25">
      <c r="A6" s="821"/>
      <c r="B6" s="818"/>
      <c r="C6" s="797"/>
      <c r="D6" s="797"/>
      <c r="E6" s="797"/>
      <c r="F6" s="797"/>
      <c r="G6" s="797"/>
      <c r="H6" s="797"/>
      <c r="I6" s="28" t="s">
        <v>2</v>
      </c>
      <c r="J6" s="28" t="s">
        <v>3</v>
      </c>
      <c r="K6" s="797"/>
      <c r="L6" s="797"/>
      <c r="M6" s="797"/>
      <c r="N6" s="28" t="s">
        <v>2</v>
      </c>
      <c r="O6" s="28" t="s">
        <v>3</v>
      </c>
      <c r="P6" s="797"/>
      <c r="Q6" s="797"/>
      <c r="R6" s="797"/>
      <c r="S6" s="823"/>
      <c r="T6" s="827"/>
      <c r="U6" s="829"/>
      <c r="V6" s="827"/>
      <c r="W6" s="829"/>
      <c r="X6" s="827"/>
      <c r="Y6" s="829"/>
      <c r="Z6" s="827"/>
      <c r="AA6" s="829"/>
      <c r="AB6" s="827"/>
      <c r="AC6" s="829"/>
      <c r="AD6" s="827"/>
      <c r="AE6" s="829"/>
    </row>
    <row r="7" spans="1:31" ht="13.7" customHeight="1" thickBot="1" x14ac:dyDescent="0.25">
      <c r="A7" s="29">
        <v>1</v>
      </c>
      <c r="B7" s="30" t="s">
        <v>6</v>
      </c>
      <c r="C7" s="10" t="s">
        <v>30</v>
      </c>
      <c r="D7" s="10">
        <f>SUM(D8:D31)</f>
        <v>0</v>
      </c>
      <c r="E7" s="10" t="s">
        <v>30</v>
      </c>
      <c r="F7" s="10" t="s">
        <v>30</v>
      </c>
      <c r="G7" s="10">
        <f>SUM(G8:G31)</f>
        <v>1314000</v>
      </c>
      <c r="H7" s="10" t="s">
        <v>30</v>
      </c>
      <c r="I7" s="10">
        <f>SUM(I8:I31)</f>
        <v>0</v>
      </c>
      <c r="J7" s="10">
        <f>SUM(J8:J31)</f>
        <v>0</v>
      </c>
      <c r="K7" s="10" t="s">
        <v>30</v>
      </c>
      <c r="L7" s="10">
        <f>SUM(L8:L31)</f>
        <v>-2256832</v>
      </c>
      <c r="M7" s="10" t="s">
        <v>30</v>
      </c>
      <c r="N7" s="10">
        <f>SUM(N8:N31)</f>
        <v>0</v>
      </c>
      <c r="O7" s="10">
        <f>SUM(O8:O31)</f>
        <v>0</v>
      </c>
      <c r="P7" s="10" t="s">
        <v>30</v>
      </c>
      <c r="Q7" s="10">
        <f>SUM(Q8:Q31)</f>
        <v>136348117</v>
      </c>
      <c r="R7" s="10" t="s">
        <v>30</v>
      </c>
      <c r="S7" s="88">
        <f>SUM(C7:R7)</f>
        <v>135405285</v>
      </c>
      <c r="T7" s="42">
        <f>SUM(T8:T31)</f>
        <v>35000000</v>
      </c>
      <c r="U7" s="42">
        <f t="shared" ref="U7:AE7" si="0">SUM(U8:U31)</f>
        <v>0</v>
      </c>
      <c r="V7" s="42">
        <f t="shared" si="0"/>
        <v>0</v>
      </c>
      <c r="W7" s="42">
        <f t="shared" si="0"/>
        <v>0</v>
      </c>
      <c r="X7" s="42">
        <f t="shared" si="0"/>
        <v>74941767</v>
      </c>
      <c r="Y7" s="42">
        <f t="shared" si="0"/>
        <v>0</v>
      </c>
      <c r="Z7" s="42">
        <f t="shared" si="0"/>
        <v>30800000</v>
      </c>
      <c r="AA7" s="42">
        <f t="shared" si="0"/>
        <v>0</v>
      </c>
      <c r="AB7" s="42">
        <f t="shared" si="0"/>
        <v>0</v>
      </c>
      <c r="AC7" s="42">
        <f t="shared" si="0"/>
        <v>0</v>
      </c>
      <c r="AD7" s="42">
        <f t="shared" si="0"/>
        <v>79272818</v>
      </c>
      <c r="AE7" s="42">
        <f t="shared" si="0"/>
        <v>0</v>
      </c>
    </row>
    <row r="8" spans="1:31" x14ac:dyDescent="0.2">
      <c r="A8" s="801"/>
      <c r="B8" s="2" t="s">
        <v>47</v>
      </c>
      <c r="C8" s="9"/>
      <c r="D8" s="9"/>
      <c r="E8" s="9"/>
      <c r="F8" s="9"/>
      <c r="G8" s="9"/>
      <c r="H8" s="1"/>
      <c r="I8" s="9"/>
      <c r="J8" s="9"/>
      <c r="K8" s="9"/>
      <c r="L8" s="9"/>
      <c r="M8" s="1"/>
      <c r="N8" s="9"/>
      <c r="O8" s="9"/>
      <c r="P8" s="9">
        <v>0</v>
      </c>
      <c r="Q8" s="9">
        <v>500000</v>
      </c>
      <c r="R8" s="1"/>
      <c r="S8" s="831"/>
      <c r="T8" s="103"/>
      <c r="U8" s="104"/>
      <c r="V8" s="103"/>
      <c r="W8" s="104"/>
      <c r="X8" s="103">
        <v>600000</v>
      </c>
      <c r="Y8" s="104"/>
      <c r="Z8" s="103"/>
      <c r="AA8" s="104"/>
      <c r="AB8" s="103"/>
      <c r="AC8" s="104"/>
      <c r="AD8" s="103">
        <v>600000</v>
      </c>
      <c r="AE8" s="104"/>
    </row>
    <row r="9" spans="1:31" x14ac:dyDescent="0.2">
      <c r="A9" s="801"/>
      <c r="B9" s="2" t="s">
        <v>48</v>
      </c>
      <c r="C9" s="9"/>
      <c r="D9" s="9"/>
      <c r="E9" s="9"/>
      <c r="F9" s="9"/>
      <c r="G9" s="9"/>
      <c r="H9" s="1"/>
      <c r="I9" s="9"/>
      <c r="J9" s="9"/>
      <c r="K9" s="9"/>
      <c r="L9" s="9"/>
      <c r="M9" s="1"/>
      <c r="N9" s="9"/>
      <c r="O9" s="9"/>
      <c r="P9" s="9">
        <v>0</v>
      </c>
      <c r="Q9" s="9">
        <v>5500000</v>
      </c>
      <c r="R9" s="1"/>
      <c r="S9" s="831"/>
      <c r="T9" s="57"/>
      <c r="U9" s="105"/>
      <c r="V9" s="57"/>
      <c r="W9" s="105"/>
      <c r="X9" s="57">
        <v>6000000</v>
      </c>
      <c r="Y9" s="105"/>
      <c r="Z9" s="57"/>
      <c r="AA9" s="105"/>
      <c r="AB9" s="57"/>
      <c r="AC9" s="105"/>
      <c r="AD9" s="57">
        <v>6600000</v>
      </c>
      <c r="AE9" s="105"/>
    </row>
    <row r="10" spans="1:31" x14ac:dyDescent="0.2">
      <c r="A10" s="801"/>
      <c r="B10" s="2" t="s">
        <v>55</v>
      </c>
      <c r="C10" s="9"/>
      <c r="D10" s="9"/>
      <c r="E10" s="9"/>
      <c r="F10" s="9"/>
      <c r="G10" s="9"/>
      <c r="H10" s="1"/>
      <c r="I10" s="9"/>
      <c r="J10" s="9"/>
      <c r="K10" s="9"/>
      <c r="L10" s="9"/>
      <c r="M10" s="1"/>
      <c r="N10" s="9"/>
      <c r="O10" s="9"/>
      <c r="P10" s="9">
        <v>0</v>
      </c>
      <c r="Q10" s="9">
        <v>120278</v>
      </c>
      <c r="R10" s="1"/>
      <c r="S10" s="831"/>
      <c r="T10" s="57"/>
      <c r="U10" s="105"/>
      <c r="V10" s="57"/>
      <c r="W10" s="105"/>
      <c r="X10" s="57"/>
      <c r="Y10" s="105"/>
      <c r="Z10" s="57"/>
      <c r="AA10" s="105"/>
      <c r="AB10" s="57"/>
      <c r="AC10" s="105"/>
      <c r="AD10" s="57"/>
      <c r="AE10" s="105"/>
    </row>
    <row r="11" spans="1:31" ht="25.5" x14ac:dyDescent="0.2">
      <c r="A11" s="801"/>
      <c r="B11" s="2" t="s">
        <v>56</v>
      </c>
      <c r="C11" s="9"/>
      <c r="D11" s="9"/>
      <c r="E11" s="9"/>
      <c r="F11" s="9"/>
      <c r="G11" s="9"/>
      <c r="H11" s="1"/>
      <c r="I11" s="9"/>
      <c r="J11" s="9"/>
      <c r="K11" s="77"/>
      <c r="L11" s="77"/>
      <c r="M11" s="78"/>
      <c r="N11" s="9"/>
      <c r="O11" s="9"/>
      <c r="P11" s="9">
        <v>0</v>
      </c>
      <c r="Q11" s="9">
        <v>2050048</v>
      </c>
      <c r="R11" s="1"/>
      <c r="S11" s="831"/>
      <c r="T11" s="57"/>
      <c r="U11" s="105"/>
      <c r="V11" s="57"/>
      <c r="W11" s="105"/>
      <c r="X11" s="57">
        <v>1500000</v>
      </c>
      <c r="Y11" s="105"/>
      <c r="Z11" s="57"/>
      <c r="AA11" s="105"/>
      <c r="AB11" s="57"/>
      <c r="AC11" s="105"/>
      <c r="AD11" s="57">
        <v>1500000</v>
      </c>
      <c r="AE11" s="105"/>
    </row>
    <row r="12" spans="1:31" ht="16.5" customHeight="1" x14ac:dyDescent="0.2">
      <c r="A12" s="801"/>
      <c r="B12" s="2" t="s">
        <v>57</v>
      </c>
      <c r="C12" s="9"/>
      <c r="D12" s="9"/>
      <c r="E12" s="9"/>
      <c r="F12" s="9"/>
      <c r="G12" s="9"/>
      <c r="H12" s="1"/>
      <c r="I12" s="9"/>
      <c r="J12" s="9"/>
      <c r="K12" s="9"/>
      <c r="L12" s="9"/>
      <c r="M12" s="1"/>
      <c r="N12" s="9"/>
      <c r="O12" s="9"/>
      <c r="P12" s="9">
        <v>0</v>
      </c>
      <c r="Q12" s="9">
        <v>230000</v>
      </c>
      <c r="R12" s="1"/>
      <c r="S12" s="831"/>
      <c r="T12" s="57"/>
      <c r="U12" s="105"/>
      <c r="V12" s="57"/>
      <c r="W12" s="105"/>
      <c r="X12" s="57"/>
      <c r="Y12" s="105"/>
      <c r="Z12" s="57"/>
      <c r="AA12" s="105"/>
      <c r="AB12" s="57"/>
      <c r="AC12" s="105"/>
      <c r="AD12" s="57"/>
      <c r="AE12" s="105"/>
    </row>
    <row r="13" spans="1:31" ht="25.5" x14ac:dyDescent="0.2">
      <c r="A13" s="801"/>
      <c r="B13" s="2" t="s">
        <v>58</v>
      </c>
      <c r="C13" s="9"/>
      <c r="D13" s="9"/>
      <c r="E13" s="9"/>
      <c r="F13" s="9"/>
      <c r="G13" s="9"/>
      <c r="H13" s="1"/>
      <c r="I13" s="9"/>
      <c r="J13" s="9"/>
      <c r="K13" s="9"/>
      <c r="L13" s="23"/>
      <c r="M13" s="1"/>
      <c r="N13" s="9"/>
      <c r="O13" s="9"/>
      <c r="P13" s="9">
        <v>0</v>
      </c>
      <c r="Q13" s="9">
        <v>9415346</v>
      </c>
      <c r="R13" s="1"/>
      <c r="S13" s="831"/>
      <c r="T13" s="57"/>
      <c r="U13" s="105"/>
      <c r="V13" s="57"/>
      <c r="W13" s="105"/>
      <c r="X13" s="57"/>
      <c r="Y13" s="105"/>
      <c r="Z13" s="57"/>
      <c r="AA13" s="105"/>
      <c r="AB13" s="57"/>
      <c r="AC13" s="105"/>
      <c r="AD13" s="57"/>
      <c r="AE13" s="105"/>
    </row>
    <row r="14" spans="1:31" ht="25.5" x14ac:dyDescent="0.2">
      <c r="A14" s="801"/>
      <c r="B14" s="2" t="s">
        <v>59</v>
      </c>
      <c r="C14" s="9"/>
      <c r="D14" s="9"/>
      <c r="E14" s="9"/>
      <c r="F14" s="9"/>
      <c r="G14" s="9"/>
      <c r="H14" s="1"/>
      <c r="I14" s="9"/>
      <c r="J14" s="9"/>
      <c r="K14" s="9"/>
      <c r="L14" s="23"/>
      <c r="M14" s="1"/>
      <c r="N14" s="9"/>
      <c r="O14" s="9"/>
      <c r="P14" s="9">
        <v>0</v>
      </c>
      <c r="Q14" s="9">
        <v>2050474</v>
      </c>
      <c r="R14" s="1"/>
      <c r="S14" s="831"/>
      <c r="T14" s="57"/>
      <c r="U14" s="105"/>
      <c r="V14" s="57"/>
      <c r="W14" s="105"/>
      <c r="X14" s="57"/>
      <c r="Y14" s="105"/>
      <c r="Z14" s="57"/>
      <c r="AA14" s="105"/>
      <c r="AB14" s="57"/>
      <c r="AC14" s="105"/>
      <c r="AD14" s="57"/>
      <c r="AE14" s="105"/>
    </row>
    <row r="15" spans="1:31" ht="20.25" customHeight="1" x14ac:dyDescent="0.2">
      <c r="A15" s="801"/>
      <c r="B15" s="2" t="s">
        <v>60</v>
      </c>
      <c r="C15" s="9"/>
      <c r="D15" s="9"/>
      <c r="E15" s="9"/>
      <c r="F15" s="9"/>
      <c r="G15" s="9"/>
      <c r="H15" s="1"/>
      <c r="I15" s="9"/>
      <c r="J15" s="9"/>
      <c r="K15" s="77"/>
      <c r="L15" s="79"/>
      <c r="M15" s="78"/>
      <c r="N15" s="9"/>
      <c r="O15" s="9"/>
      <c r="P15" s="9">
        <v>0</v>
      </c>
      <c r="Q15" s="9">
        <v>240000</v>
      </c>
      <c r="R15" s="1"/>
      <c r="S15" s="831"/>
      <c r="T15" s="57"/>
      <c r="U15" s="105"/>
      <c r="V15" s="57"/>
      <c r="W15" s="105"/>
      <c r="X15" s="57"/>
      <c r="Y15" s="105"/>
      <c r="Z15" s="57"/>
      <c r="AA15" s="105"/>
      <c r="AB15" s="57"/>
      <c r="AC15" s="105"/>
      <c r="AD15" s="57"/>
      <c r="AE15" s="105"/>
    </row>
    <row r="16" spans="1:31" x14ac:dyDescent="0.2">
      <c r="A16" s="801"/>
      <c r="B16" s="2" t="s">
        <v>67</v>
      </c>
      <c r="C16" s="9"/>
      <c r="D16" s="9"/>
      <c r="E16" s="9"/>
      <c r="F16" s="9"/>
      <c r="G16" s="9"/>
      <c r="H16" s="1"/>
      <c r="I16" s="9"/>
      <c r="J16" s="9"/>
      <c r="K16" s="77"/>
      <c r="L16" s="9"/>
      <c r="M16" s="78"/>
      <c r="N16" s="9"/>
      <c r="O16" s="9"/>
      <c r="P16" s="9">
        <v>0</v>
      </c>
      <c r="Q16" s="9">
        <v>1000000</v>
      </c>
      <c r="R16" s="1"/>
      <c r="S16" s="831"/>
      <c r="T16" s="57"/>
      <c r="U16" s="105"/>
      <c r="V16" s="57"/>
      <c r="W16" s="105"/>
      <c r="X16" s="57">
        <v>800000</v>
      </c>
      <c r="Y16" s="105"/>
      <c r="Z16" s="57"/>
      <c r="AA16" s="105"/>
      <c r="AB16" s="57"/>
      <c r="AC16" s="105"/>
      <c r="AD16" s="57">
        <v>800000</v>
      </c>
      <c r="AE16" s="105"/>
    </row>
    <row r="17" spans="1:31" x14ac:dyDescent="0.2">
      <c r="A17" s="801"/>
      <c r="B17" s="2" t="s">
        <v>61</v>
      </c>
      <c r="C17" s="9"/>
      <c r="D17" s="9"/>
      <c r="E17" s="9"/>
      <c r="F17" s="9"/>
      <c r="G17" s="9"/>
      <c r="H17" s="1"/>
      <c r="I17" s="9"/>
      <c r="J17" s="9"/>
      <c r="K17" s="77"/>
      <c r="L17" s="77"/>
      <c r="M17" s="78"/>
      <c r="N17" s="9"/>
      <c r="O17" s="9"/>
      <c r="P17" s="9">
        <v>0</v>
      </c>
      <c r="Q17" s="9">
        <v>500000</v>
      </c>
      <c r="R17" s="1"/>
      <c r="S17" s="831"/>
      <c r="T17" s="57"/>
      <c r="U17" s="105"/>
      <c r="V17" s="57"/>
      <c r="W17" s="105"/>
      <c r="X17" s="57">
        <v>500000</v>
      </c>
      <c r="Y17" s="105"/>
      <c r="Z17" s="57"/>
      <c r="AA17" s="105"/>
      <c r="AB17" s="57"/>
      <c r="AC17" s="105"/>
      <c r="AD17" s="57">
        <v>500000</v>
      </c>
      <c r="AE17" s="105"/>
    </row>
    <row r="18" spans="1:31" ht="14.25" customHeight="1" x14ac:dyDescent="0.2">
      <c r="A18" s="801"/>
      <c r="B18" s="2" t="s">
        <v>62</v>
      </c>
      <c r="C18" s="9"/>
      <c r="D18" s="9"/>
      <c r="E18" s="9"/>
      <c r="F18" s="9"/>
      <c r="G18" s="9"/>
      <c r="H18" s="1"/>
      <c r="I18" s="9"/>
      <c r="J18" s="9"/>
      <c r="K18" s="77"/>
      <c r="L18" s="77"/>
      <c r="M18" s="78"/>
      <c r="N18" s="9"/>
      <c r="O18" s="9"/>
      <c r="P18" s="9">
        <v>0</v>
      </c>
      <c r="Q18" s="9">
        <v>12000000</v>
      </c>
      <c r="R18" s="1"/>
      <c r="S18" s="831"/>
      <c r="T18" s="57"/>
      <c r="U18" s="105"/>
      <c r="V18" s="57"/>
      <c r="W18" s="105"/>
      <c r="X18" s="57">
        <v>12840000</v>
      </c>
      <c r="Y18" s="105"/>
      <c r="Z18" s="57"/>
      <c r="AA18" s="105"/>
      <c r="AB18" s="57"/>
      <c r="AC18" s="105"/>
      <c r="AD18" s="57">
        <v>13738800</v>
      </c>
      <c r="AE18" s="105"/>
    </row>
    <row r="19" spans="1:31" x14ac:dyDescent="0.2">
      <c r="A19" s="801"/>
      <c r="B19" s="2" t="s">
        <v>63</v>
      </c>
      <c r="C19" s="9"/>
      <c r="D19" s="9"/>
      <c r="E19" s="9"/>
      <c r="F19" s="9"/>
      <c r="G19" s="9"/>
      <c r="H19" s="1"/>
      <c r="I19" s="9"/>
      <c r="J19" s="9"/>
      <c r="K19" s="77"/>
      <c r="L19" s="77"/>
      <c r="M19" s="78"/>
      <c r="N19" s="9"/>
      <c r="O19" s="9"/>
      <c r="P19" s="9">
        <v>0</v>
      </c>
      <c r="Q19" s="9">
        <v>2000000</v>
      </c>
      <c r="R19" s="1"/>
      <c r="S19" s="831"/>
      <c r="T19" s="57"/>
      <c r="U19" s="105"/>
      <c r="V19" s="57"/>
      <c r="W19" s="105"/>
      <c r="X19" s="57">
        <v>2000000</v>
      </c>
      <c r="Y19" s="105"/>
      <c r="Z19" s="57"/>
      <c r="AA19" s="105"/>
      <c r="AB19" s="57"/>
      <c r="AC19" s="105"/>
      <c r="AD19" s="57">
        <v>2000000</v>
      </c>
      <c r="AE19" s="105"/>
    </row>
    <row r="20" spans="1:31" x14ac:dyDescent="0.2">
      <c r="A20" s="801"/>
      <c r="B20" s="31" t="s">
        <v>64</v>
      </c>
      <c r="C20" s="9"/>
      <c r="D20" s="9"/>
      <c r="E20" s="9"/>
      <c r="F20" s="9"/>
      <c r="G20" s="9"/>
      <c r="H20" s="1"/>
      <c r="I20" s="9"/>
      <c r="J20" s="9"/>
      <c r="K20" s="77"/>
      <c r="L20" s="77"/>
      <c r="M20" s="78"/>
      <c r="N20" s="9"/>
      <c r="O20" s="9"/>
      <c r="P20" s="9">
        <v>0</v>
      </c>
      <c r="Q20" s="23">
        <v>7235000</v>
      </c>
      <c r="R20" s="1"/>
      <c r="S20" s="831"/>
      <c r="T20" s="57"/>
      <c r="U20" s="105"/>
      <c r="V20" s="57"/>
      <c r="W20" s="105"/>
      <c r="X20" s="57">
        <v>7235000</v>
      </c>
      <c r="Y20" s="105"/>
      <c r="Z20" s="57"/>
      <c r="AA20" s="105"/>
      <c r="AB20" s="57"/>
      <c r="AC20" s="105"/>
      <c r="AD20" s="57">
        <v>7235000</v>
      </c>
      <c r="AE20" s="105"/>
    </row>
    <row r="21" spans="1:31" x14ac:dyDescent="0.2">
      <c r="A21" s="801"/>
      <c r="B21" s="31" t="s">
        <v>65</v>
      </c>
      <c r="C21" s="9"/>
      <c r="D21" s="9"/>
      <c r="E21" s="9"/>
      <c r="F21" s="9"/>
      <c r="G21" s="9"/>
      <c r="H21" s="1"/>
      <c r="I21" s="9"/>
      <c r="J21" s="9"/>
      <c r="K21" s="77"/>
      <c r="L21" s="77"/>
      <c r="M21" s="78"/>
      <c r="N21" s="9"/>
      <c r="O21" s="9"/>
      <c r="P21" s="9">
        <v>0</v>
      </c>
      <c r="Q21" s="23">
        <v>3420400</v>
      </c>
      <c r="R21" s="1"/>
      <c r="S21" s="831"/>
      <c r="T21" s="57"/>
      <c r="U21" s="105"/>
      <c r="V21" s="57"/>
      <c r="W21" s="105"/>
      <c r="X21" s="57">
        <v>3966767</v>
      </c>
      <c r="Y21" s="105"/>
      <c r="Z21" s="57"/>
      <c r="AA21" s="105"/>
      <c r="AB21" s="57"/>
      <c r="AC21" s="105"/>
      <c r="AD21" s="57">
        <v>4799018</v>
      </c>
      <c r="AE21" s="105"/>
    </row>
    <row r="22" spans="1:31" ht="25.5" x14ac:dyDescent="0.2">
      <c r="A22" s="801"/>
      <c r="B22" s="31" t="s">
        <v>66</v>
      </c>
      <c r="C22" s="9"/>
      <c r="D22" s="9"/>
      <c r="E22" s="9"/>
      <c r="F22" s="9"/>
      <c r="G22" s="9"/>
      <c r="H22" s="1"/>
      <c r="I22" s="9"/>
      <c r="J22" s="9"/>
      <c r="K22" s="77"/>
      <c r="L22" s="77"/>
      <c r="M22" s="78"/>
      <c r="N22" s="9"/>
      <c r="O22" s="9"/>
      <c r="P22" s="9">
        <v>0</v>
      </c>
      <c r="Q22" s="23">
        <v>21845000</v>
      </c>
      <c r="R22" s="1"/>
      <c r="S22" s="831"/>
      <c r="T22" s="57"/>
      <c r="U22" s="105"/>
      <c r="V22" s="57"/>
      <c r="W22" s="105"/>
      <c r="X22" s="57">
        <v>1500000</v>
      </c>
      <c r="Y22" s="105"/>
      <c r="Z22" s="57"/>
      <c r="AA22" s="105"/>
      <c r="AB22" s="57"/>
      <c r="AC22" s="105"/>
      <c r="AD22" s="57">
        <v>1500000</v>
      </c>
      <c r="AE22" s="105"/>
    </row>
    <row r="23" spans="1:31" x14ac:dyDescent="0.2">
      <c r="A23" s="801"/>
      <c r="B23" s="31" t="s">
        <v>70</v>
      </c>
      <c r="C23" s="9"/>
      <c r="D23" s="9"/>
      <c r="E23" s="9"/>
      <c r="F23" s="9">
        <v>2700000</v>
      </c>
      <c r="G23" s="9">
        <v>1314000</v>
      </c>
      <c r="H23" s="1">
        <f>G23/F23</f>
        <v>0.48666666666666669</v>
      </c>
      <c r="I23" s="9"/>
      <c r="J23" s="9"/>
      <c r="K23" s="77"/>
      <c r="L23" s="77"/>
      <c r="M23" s="78"/>
      <c r="N23" s="9"/>
      <c r="O23" s="9"/>
      <c r="P23" s="9"/>
      <c r="Q23" s="23"/>
      <c r="R23" s="1"/>
      <c r="S23" s="831"/>
      <c r="T23" s="57"/>
      <c r="U23" s="105"/>
      <c r="V23" s="57"/>
      <c r="W23" s="105"/>
      <c r="X23" s="57"/>
      <c r="Y23" s="105"/>
      <c r="Z23" s="57"/>
      <c r="AA23" s="105"/>
      <c r="AB23" s="57"/>
      <c r="AC23" s="105"/>
      <c r="AD23" s="57"/>
      <c r="AE23" s="105"/>
    </row>
    <row r="24" spans="1:31" x14ac:dyDescent="0.2">
      <c r="A24" s="801"/>
      <c r="B24" s="31" t="s">
        <v>71</v>
      </c>
      <c r="C24" s="9"/>
      <c r="D24" s="9"/>
      <c r="E24" s="9"/>
      <c r="F24" s="9"/>
      <c r="G24" s="9"/>
      <c r="H24" s="1"/>
      <c r="I24" s="9"/>
      <c r="J24" s="9"/>
      <c r="K24" s="110">
        <v>0</v>
      </c>
      <c r="L24" s="110">
        <v>1000000</v>
      </c>
      <c r="M24" s="111"/>
      <c r="N24" s="110"/>
      <c r="O24" s="110"/>
      <c r="P24" s="110"/>
      <c r="Q24" s="23"/>
      <c r="R24" s="1"/>
      <c r="S24" s="831"/>
      <c r="T24" s="57"/>
      <c r="U24" s="105"/>
      <c r="V24" s="57"/>
      <c r="W24" s="105"/>
      <c r="X24" s="57"/>
      <c r="Y24" s="105"/>
      <c r="Z24" s="57"/>
      <c r="AA24" s="105"/>
      <c r="AB24" s="57"/>
      <c r="AC24" s="105"/>
      <c r="AD24" s="57"/>
      <c r="AE24" s="105"/>
    </row>
    <row r="25" spans="1:31" x14ac:dyDescent="0.2">
      <c r="A25" s="801"/>
      <c r="B25" s="31" t="s">
        <v>72</v>
      </c>
      <c r="C25" s="9"/>
      <c r="D25" s="9"/>
      <c r="E25" s="9"/>
      <c r="F25" s="9"/>
      <c r="G25" s="9"/>
      <c r="H25" s="1"/>
      <c r="I25" s="9"/>
      <c r="J25" s="9"/>
      <c r="K25" s="110">
        <v>3256832</v>
      </c>
      <c r="L25" s="110">
        <v>-3256832</v>
      </c>
      <c r="M25" s="111">
        <v>1</v>
      </c>
      <c r="N25" s="110"/>
      <c r="O25" s="110"/>
      <c r="P25" s="110"/>
      <c r="Q25" s="23"/>
      <c r="R25" s="1"/>
      <c r="S25" s="831"/>
      <c r="T25" s="57"/>
      <c r="U25" s="105"/>
      <c r="V25" s="57"/>
      <c r="W25" s="105"/>
      <c r="X25" s="57"/>
      <c r="Y25" s="105"/>
      <c r="Z25" s="57"/>
      <c r="AA25" s="105"/>
      <c r="AB25" s="57"/>
      <c r="AC25" s="105"/>
      <c r="AD25" s="57"/>
      <c r="AE25" s="105"/>
    </row>
    <row r="26" spans="1:31" x14ac:dyDescent="0.2">
      <c r="A26" s="801"/>
      <c r="B26" s="31"/>
      <c r="C26" s="9"/>
      <c r="D26" s="9"/>
      <c r="E26" s="9"/>
      <c r="F26" s="9"/>
      <c r="G26" s="9"/>
      <c r="H26" s="1"/>
      <c r="I26" s="9"/>
      <c r="J26" s="9"/>
      <c r="K26" s="110"/>
      <c r="L26" s="110"/>
      <c r="M26" s="111"/>
      <c r="N26" s="110"/>
      <c r="O26" s="110"/>
      <c r="P26" s="110"/>
      <c r="Q26" s="23"/>
      <c r="R26" s="1"/>
      <c r="S26" s="831"/>
      <c r="T26" s="57"/>
      <c r="U26" s="105"/>
      <c r="V26" s="57"/>
      <c r="W26" s="105"/>
      <c r="X26" s="57"/>
      <c r="Y26" s="105"/>
      <c r="Z26" s="57"/>
      <c r="AA26" s="105"/>
      <c r="AB26" s="57"/>
      <c r="AC26" s="105"/>
      <c r="AD26" s="57"/>
      <c r="AE26" s="105"/>
    </row>
    <row r="27" spans="1:31" x14ac:dyDescent="0.2">
      <c r="A27" s="801"/>
      <c r="B27" s="31"/>
      <c r="C27" s="9"/>
      <c r="D27" s="9"/>
      <c r="E27" s="9"/>
      <c r="F27" s="9"/>
      <c r="G27" s="9"/>
      <c r="H27" s="1"/>
      <c r="I27" s="9"/>
      <c r="J27" s="9"/>
      <c r="K27" s="110"/>
      <c r="L27" s="110"/>
      <c r="M27" s="111"/>
      <c r="N27" s="110"/>
      <c r="O27" s="110"/>
      <c r="P27" s="110"/>
      <c r="Q27" s="23"/>
      <c r="R27" s="1"/>
      <c r="S27" s="831"/>
      <c r="T27" s="57"/>
      <c r="U27" s="105"/>
      <c r="V27" s="57"/>
      <c r="W27" s="105"/>
      <c r="X27" s="57"/>
      <c r="Y27" s="105"/>
      <c r="Z27" s="57"/>
      <c r="AA27" s="105"/>
      <c r="AB27" s="57"/>
      <c r="AC27" s="105"/>
      <c r="AD27" s="57"/>
      <c r="AE27" s="105"/>
    </row>
    <row r="28" spans="1:31" x14ac:dyDescent="0.2">
      <c r="A28" s="801"/>
      <c r="B28" s="31"/>
      <c r="C28" s="9"/>
      <c r="D28" s="9"/>
      <c r="E28" s="9"/>
      <c r="F28" s="9"/>
      <c r="G28" s="9"/>
      <c r="H28" s="1"/>
      <c r="I28" s="9"/>
      <c r="J28" s="9"/>
      <c r="K28" s="77"/>
      <c r="L28" s="77"/>
      <c r="M28" s="78"/>
      <c r="N28" s="9"/>
      <c r="O28" s="9"/>
      <c r="P28" s="9"/>
      <c r="Q28" s="23"/>
      <c r="R28" s="1"/>
      <c r="S28" s="831"/>
      <c r="T28" s="57"/>
      <c r="U28" s="105"/>
      <c r="V28" s="57"/>
      <c r="W28" s="105"/>
      <c r="X28" s="57"/>
      <c r="Y28" s="105"/>
      <c r="Z28" s="57"/>
      <c r="AA28" s="105"/>
      <c r="AB28" s="57"/>
      <c r="AC28" s="105"/>
      <c r="AD28" s="57"/>
      <c r="AE28" s="105"/>
    </row>
    <row r="29" spans="1:31" x14ac:dyDescent="0.2">
      <c r="A29" s="801"/>
      <c r="B29" s="31"/>
      <c r="C29" s="9"/>
      <c r="D29" s="9"/>
      <c r="E29" s="9"/>
      <c r="F29" s="9"/>
      <c r="G29" s="9"/>
      <c r="H29" s="1"/>
      <c r="I29" s="9"/>
      <c r="J29" s="9"/>
      <c r="K29" s="77"/>
      <c r="L29" s="77"/>
      <c r="M29" s="78"/>
      <c r="N29" s="9"/>
      <c r="O29" s="9"/>
      <c r="P29" s="9"/>
      <c r="Q29" s="23"/>
      <c r="R29" s="1"/>
      <c r="S29" s="831"/>
      <c r="T29" s="57"/>
      <c r="U29" s="105"/>
      <c r="V29" s="57"/>
      <c r="W29" s="105"/>
      <c r="X29" s="57"/>
      <c r="Y29" s="105"/>
      <c r="Z29" s="57"/>
      <c r="AA29" s="105"/>
      <c r="AB29" s="57"/>
      <c r="AC29" s="105"/>
      <c r="AD29" s="57"/>
      <c r="AE29" s="105"/>
    </row>
    <row r="30" spans="1:31" x14ac:dyDescent="0.2">
      <c r="A30" s="801"/>
      <c r="B30" s="31"/>
      <c r="C30" s="9"/>
      <c r="D30" s="9"/>
      <c r="E30" s="9"/>
      <c r="F30" s="9"/>
      <c r="G30" s="9"/>
      <c r="H30" s="1"/>
      <c r="I30" s="9"/>
      <c r="J30" s="9"/>
      <c r="K30" s="9"/>
      <c r="L30" s="9"/>
      <c r="M30" s="1"/>
      <c r="N30" s="9"/>
      <c r="O30" s="9"/>
      <c r="P30" s="9"/>
      <c r="Q30" s="23"/>
      <c r="R30" s="1"/>
      <c r="S30" s="831"/>
      <c r="T30" s="57"/>
      <c r="U30" s="105"/>
      <c r="V30" s="57"/>
      <c r="W30" s="105"/>
      <c r="X30" s="57"/>
      <c r="Y30" s="105"/>
      <c r="Z30" s="57"/>
      <c r="AA30" s="105"/>
      <c r="AB30" s="57"/>
      <c r="AC30" s="105"/>
      <c r="AD30" s="57"/>
      <c r="AE30" s="105"/>
    </row>
    <row r="31" spans="1:31" x14ac:dyDescent="0.2">
      <c r="A31" s="801"/>
      <c r="B31" s="32" t="s">
        <v>24</v>
      </c>
      <c r="C31" s="3">
        <f t="shared" ref="C31:O31" si="1">C33+C35+C36+C37+C40+C34</f>
        <v>0</v>
      </c>
      <c r="D31" s="3">
        <f t="shared" si="1"/>
        <v>0</v>
      </c>
      <c r="E31" s="3">
        <f t="shared" si="1"/>
        <v>0</v>
      </c>
      <c r="F31" s="3">
        <f t="shared" si="1"/>
        <v>0</v>
      </c>
      <c r="G31" s="3">
        <f t="shared" ref="G31" si="2">G33+G35+G36+G37+G40+G34</f>
        <v>0</v>
      </c>
      <c r="H31" s="3" t="s">
        <v>30</v>
      </c>
      <c r="I31" s="3">
        <f t="shared" si="1"/>
        <v>0</v>
      </c>
      <c r="J31" s="3">
        <f t="shared" si="1"/>
        <v>0</v>
      </c>
      <c r="K31" s="3">
        <f t="shared" si="1"/>
        <v>0</v>
      </c>
      <c r="L31" s="3">
        <f t="shared" si="1"/>
        <v>0</v>
      </c>
      <c r="M31" s="3">
        <f t="shared" si="1"/>
        <v>0</v>
      </c>
      <c r="N31" s="3">
        <f t="shared" si="1"/>
        <v>0</v>
      </c>
      <c r="O31" s="3">
        <f t="shared" si="1"/>
        <v>0</v>
      </c>
      <c r="P31" s="3">
        <f>P33+P35+P36+P37+P40+P34</f>
        <v>0</v>
      </c>
      <c r="Q31" s="24">
        <f>SUM(Q32:Q40)</f>
        <v>68241571</v>
      </c>
      <c r="R31" s="82" t="e">
        <f>Q31/P31</f>
        <v>#DIV/0!</v>
      </c>
      <c r="S31" s="831"/>
      <c r="T31" s="98">
        <f>SUM(T32:T40)</f>
        <v>35000000</v>
      </c>
      <c r="U31" s="98">
        <f t="shared" ref="U31:AE31" si="3">SUM(U32:U40)</f>
        <v>0</v>
      </c>
      <c r="V31" s="98">
        <f t="shared" si="3"/>
        <v>0</v>
      </c>
      <c r="W31" s="98">
        <f t="shared" si="3"/>
        <v>0</v>
      </c>
      <c r="X31" s="98">
        <f t="shared" si="3"/>
        <v>38000000</v>
      </c>
      <c r="Y31" s="98">
        <f t="shared" si="3"/>
        <v>0</v>
      </c>
      <c r="Z31" s="98">
        <f t="shared" si="3"/>
        <v>30800000</v>
      </c>
      <c r="AA31" s="98">
        <f t="shared" si="3"/>
        <v>0</v>
      </c>
      <c r="AB31" s="98">
        <f t="shared" si="3"/>
        <v>0</v>
      </c>
      <c r="AC31" s="98">
        <f t="shared" si="3"/>
        <v>0</v>
      </c>
      <c r="AD31" s="98">
        <f t="shared" si="3"/>
        <v>40000000</v>
      </c>
      <c r="AE31" s="98">
        <f t="shared" si="3"/>
        <v>0</v>
      </c>
    </row>
    <row r="32" spans="1:31" ht="25.5" x14ac:dyDescent="0.2">
      <c r="A32" s="801"/>
      <c r="B32" s="2" t="s">
        <v>53</v>
      </c>
      <c r="C32" s="9"/>
      <c r="D32" s="9"/>
      <c r="E32" s="9"/>
      <c r="F32" s="9"/>
      <c r="G32" s="9"/>
      <c r="H32" s="9"/>
      <c r="I32" s="9"/>
      <c r="J32" s="9"/>
      <c r="K32" s="77"/>
      <c r="L32" s="77"/>
      <c r="M32" s="77"/>
      <c r="N32" s="9"/>
      <c r="O32" s="9"/>
      <c r="P32" s="9">
        <v>0</v>
      </c>
      <c r="Q32" s="23">
        <v>500000</v>
      </c>
      <c r="R32" s="1"/>
      <c r="S32" s="831"/>
      <c r="T32" s="57"/>
      <c r="U32" s="105"/>
      <c r="V32" s="57"/>
      <c r="W32" s="105"/>
      <c r="X32" s="57">
        <v>500000</v>
      </c>
      <c r="Y32" s="105"/>
      <c r="Z32" s="57"/>
      <c r="AA32" s="105"/>
      <c r="AB32" s="57"/>
      <c r="AC32" s="105"/>
      <c r="AD32" s="57">
        <v>500000</v>
      </c>
      <c r="AE32" s="105"/>
    </row>
    <row r="33" spans="1:31" hidden="1" x14ac:dyDescent="0.2">
      <c r="A33" s="801"/>
      <c r="B33" s="33" t="s">
        <v>38</v>
      </c>
      <c r="C33" s="9"/>
      <c r="D33" s="9"/>
      <c r="E33" s="9"/>
      <c r="F33" s="9"/>
      <c r="G33" s="9"/>
      <c r="H33" s="1"/>
      <c r="I33" s="9"/>
      <c r="J33" s="9"/>
      <c r="K33" s="77"/>
      <c r="L33" s="77"/>
      <c r="M33" s="77"/>
      <c r="N33" s="9"/>
      <c r="O33" s="9"/>
      <c r="P33" s="9"/>
      <c r="Q33" s="23"/>
      <c r="R33" s="1"/>
      <c r="S33" s="831"/>
      <c r="T33" s="57"/>
      <c r="U33" s="105"/>
      <c r="V33" s="57"/>
      <c r="W33" s="105"/>
      <c r="X33" s="57"/>
      <c r="Y33" s="105"/>
      <c r="Z33" s="57"/>
      <c r="AA33" s="105"/>
      <c r="AB33" s="57"/>
      <c r="AC33" s="105"/>
      <c r="AD33" s="57"/>
      <c r="AE33" s="105"/>
    </row>
    <row r="34" spans="1:31" x14ac:dyDescent="0.2">
      <c r="A34" s="801"/>
      <c r="B34" s="34" t="s">
        <v>49</v>
      </c>
      <c r="C34" s="9"/>
      <c r="D34" s="9"/>
      <c r="E34" s="9"/>
      <c r="F34" s="9"/>
      <c r="G34" s="9"/>
      <c r="H34" s="1"/>
      <c r="I34" s="9"/>
      <c r="J34" s="9"/>
      <c r="K34" s="77"/>
      <c r="L34" s="77"/>
      <c r="M34" s="77"/>
      <c r="N34" s="9"/>
      <c r="O34" s="9"/>
      <c r="P34" s="9">
        <v>0</v>
      </c>
      <c r="Q34" s="23">
        <v>1265000</v>
      </c>
      <c r="R34" s="1"/>
      <c r="S34" s="831"/>
      <c r="T34" s="57"/>
      <c r="U34" s="105"/>
      <c r="V34" s="57"/>
      <c r="W34" s="105"/>
      <c r="X34" s="57">
        <v>1265000</v>
      </c>
      <c r="Y34" s="105"/>
      <c r="Z34" s="57"/>
      <c r="AA34" s="105"/>
      <c r="AB34" s="57"/>
      <c r="AC34" s="105"/>
      <c r="AD34" s="57">
        <v>1265000</v>
      </c>
      <c r="AE34" s="105"/>
    </row>
    <row r="35" spans="1:31" x14ac:dyDescent="0.2">
      <c r="A35" s="801"/>
      <c r="B35" s="34" t="s">
        <v>54</v>
      </c>
      <c r="C35" s="9"/>
      <c r="D35" s="9"/>
      <c r="E35" s="9"/>
      <c r="F35" s="9"/>
      <c r="G35" s="9"/>
      <c r="H35" s="1"/>
      <c r="I35" s="9"/>
      <c r="J35" s="9"/>
      <c r="K35" s="77"/>
      <c r="L35" s="77"/>
      <c r="M35" s="77"/>
      <c r="N35" s="9"/>
      <c r="O35" s="9"/>
      <c r="P35" s="9">
        <v>0</v>
      </c>
      <c r="Q35" s="23">
        <v>7000000</v>
      </c>
      <c r="R35" s="1"/>
      <c r="S35" s="831"/>
      <c r="T35" s="57"/>
      <c r="U35" s="105"/>
      <c r="V35" s="57"/>
      <c r="W35" s="105"/>
      <c r="X35" s="57">
        <v>23500000</v>
      </c>
      <c r="Y35" s="105"/>
      <c r="Z35" s="57"/>
      <c r="AA35" s="105"/>
      <c r="AB35" s="57"/>
      <c r="AC35" s="105"/>
      <c r="AD35" s="57">
        <v>24500000</v>
      </c>
      <c r="AE35" s="105"/>
    </row>
    <row r="36" spans="1:31" hidden="1" x14ac:dyDescent="0.2">
      <c r="A36" s="801"/>
      <c r="B36" s="34"/>
      <c r="C36" s="9"/>
      <c r="D36" s="9"/>
      <c r="E36" s="9"/>
      <c r="F36" s="9"/>
      <c r="G36" s="9"/>
      <c r="H36" s="1"/>
      <c r="I36" s="9"/>
      <c r="J36" s="9"/>
      <c r="K36" s="77"/>
      <c r="L36" s="77"/>
      <c r="M36" s="77"/>
      <c r="N36" s="9"/>
      <c r="O36" s="9"/>
      <c r="P36" s="9"/>
      <c r="Q36" s="23"/>
      <c r="R36" s="1"/>
      <c r="S36" s="831"/>
      <c r="T36" s="57"/>
      <c r="U36" s="105"/>
      <c r="V36" s="57"/>
      <c r="W36" s="105"/>
      <c r="X36" s="57"/>
      <c r="Y36" s="105"/>
      <c r="Z36" s="57"/>
      <c r="AA36" s="105"/>
      <c r="AB36" s="57"/>
      <c r="AC36" s="105"/>
      <c r="AD36" s="57"/>
      <c r="AE36" s="105"/>
    </row>
    <row r="37" spans="1:31" hidden="1" x14ac:dyDescent="0.2">
      <c r="A37" s="801"/>
      <c r="B37" s="34"/>
      <c r="C37" s="9"/>
      <c r="D37" s="9"/>
      <c r="E37" s="9"/>
      <c r="F37" s="9"/>
      <c r="G37" s="9"/>
      <c r="H37" s="1"/>
      <c r="I37" s="9"/>
      <c r="J37" s="9"/>
      <c r="K37" s="77"/>
      <c r="L37" s="77"/>
      <c r="M37" s="77"/>
      <c r="N37" s="9"/>
      <c r="O37" s="9"/>
      <c r="P37" s="9"/>
      <c r="Q37" s="23"/>
      <c r="R37" s="1"/>
      <c r="S37" s="832"/>
      <c r="T37" s="57"/>
      <c r="U37" s="105"/>
      <c r="V37" s="57"/>
      <c r="W37" s="105"/>
      <c r="X37" s="57"/>
      <c r="Y37" s="105"/>
      <c r="Z37" s="57"/>
      <c r="AA37" s="105"/>
      <c r="AB37" s="57"/>
      <c r="AC37" s="105"/>
      <c r="AD37" s="57"/>
      <c r="AE37" s="105"/>
    </row>
    <row r="38" spans="1:31" x14ac:dyDescent="0.2">
      <c r="A38" s="801"/>
      <c r="B38" s="34" t="s">
        <v>50</v>
      </c>
      <c r="C38" s="13"/>
      <c r="D38" s="13"/>
      <c r="E38" s="13"/>
      <c r="F38" s="13"/>
      <c r="G38" s="13"/>
      <c r="H38" s="35"/>
      <c r="I38" s="13"/>
      <c r="J38" s="13"/>
      <c r="K38" s="76"/>
      <c r="L38" s="76"/>
      <c r="M38" s="76"/>
      <c r="N38" s="13"/>
      <c r="O38" s="13"/>
      <c r="P38" s="13">
        <v>0</v>
      </c>
      <c r="Q38" s="36">
        <v>9568000</v>
      </c>
      <c r="R38" s="35"/>
      <c r="S38" s="833"/>
      <c r="T38" s="48"/>
      <c r="U38" s="38"/>
      <c r="V38" s="48"/>
      <c r="W38" s="38"/>
      <c r="X38" s="48">
        <v>12735000</v>
      </c>
      <c r="Y38" s="38"/>
      <c r="Z38" s="48"/>
      <c r="AA38" s="38"/>
      <c r="AB38" s="48"/>
      <c r="AC38" s="38"/>
      <c r="AD38" s="48">
        <v>13735000</v>
      </c>
      <c r="AE38" s="38"/>
    </row>
    <row r="39" spans="1:31" x14ac:dyDescent="0.2">
      <c r="A39" s="801"/>
      <c r="B39" s="34" t="s">
        <v>51</v>
      </c>
      <c r="C39" s="13"/>
      <c r="D39" s="13"/>
      <c r="E39" s="13"/>
      <c r="F39" s="13"/>
      <c r="G39" s="13"/>
      <c r="H39" s="35"/>
      <c r="I39" s="13"/>
      <c r="J39" s="13"/>
      <c r="K39" s="76"/>
      <c r="L39" s="76"/>
      <c r="M39" s="76"/>
      <c r="N39" s="13"/>
      <c r="O39" s="13"/>
      <c r="P39" s="13">
        <v>0</v>
      </c>
      <c r="Q39" s="36">
        <f>42000000+4667000</f>
        <v>46667000</v>
      </c>
      <c r="R39" s="35"/>
      <c r="S39" s="833"/>
      <c r="T39" s="48">
        <v>35000000</v>
      </c>
      <c r="U39" s="38"/>
      <c r="V39" s="48"/>
      <c r="W39" s="38"/>
      <c r="X39" s="48"/>
      <c r="Y39" s="38"/>
      <c r="Z39" s="48">
        <v>30800000</v>
      </c>
      <c r="AA39" s="38"/>
      <c r="AB39" s="48"/>
      <c r="AC39" s="38"/>
      <c r="AD39" s="48"/>
      <c r="AE39" s="38"/>
    </row>
    <row r="40" spans="1:31" ht="13.5" thickBot="1" x14ac:dyDescent="0.25">
      <c r="A40" s="801"/>
      <c r="B40" s="101" t="s">
        <v>52</v>
      </c>
      <c r="C40" s="13"/>
      <c r="D40" s="13"/>
      <c r="E40" s="13"/>
      <c r="F40" s="13"/>
      <c r="G40" s="13"/>
      <c r="H40" s="35"/>
      <c r="I40" s="13"/>
      <c r="J40" s="13"/>
      <c r="K40" s="76"/>
      <c r="L40" s="76"/>
      <c r="M40" s="76"/>
      <c r="N40" s="13"/>
      <c r="O40" s="13"/>
      <c r="P40" s="13">
        <v>0</v>
      </c>
      <c r="Q40" s="36">
        <v>3241571</v>
      </c>
      <c r="R40" s="35"/>
      <c r="S40" s="833"/>
      <c r="T40" s="48"/>
      <c r="U40" s="38"/>
      <c r="V40" s="48"/>
      <c r="W40" s="38"/>
      <c r="X40" s="48"/>
      <c r="Y40" s="38"/>
      <c r="Z40" s="48"/>
      <c r="AA40" s="38"/>
      <c r="AB40" s="48"/>
      <c r="AC40" s="38"/>
      <c r="AD40" s="48"/>
      <c r="AE40" s="38"/>
    </row>
    <row r="41" spans="1:31" ht="13.5" thickBot="1" x14ac:dyDescent="0.25">
      <c r="A41" s="40">
        <v>2</v>
      </c>
      <c r="B41" s="100" t="s">
        <v>7</v>
      </c>
      <c r="C41" s="42" t="s">
        <v>30</v>
      </c>
      <c r="D41" s="42">
        <f t="shared" ref="D41:O41" si="4">SUM(D42:D46)</f>
        <v>0</v>
      </c>
      <c r="E41" s="42" t="s">
        <v>30</v>
      </c>
      <c r="F41" s="42" t="s">
        <v>30</v>
      </c>
      <c r="G41" s="42">
        <f t="shared" si="4"/>
        <v>0</v>
      </c>
      <c r="H41" s="42" t="s">
        <v>30</v>
      </c>
      <c r="I41" s="42">
        <f t="shared" si="4"/>
        <v>0</v>
      </c>
      <c r="J41" s="42">
        <f t="shared" si="4"/>
        <v>0</v>
      </c>
      <c r="K41" s="42" t="s">
        <v>30</v>
      </c>
      <c r="L41" s="42">
        <f>SUM(L42:L47)</f>
        <v>0</v>
      </c>
      <c r="M41" s="42" t="s">
        <v>30</v>
      </c>
      <c r="N41" s="42">
        <f t="shared" si="4"/>
        <v>0</v>
      </c>
      <c r="O41" s="42">
        <f t="shared" si="4"/>
        <v>0</v>
      </c>
      <c r="P41" s="42" t="s">
        <v>30</v>
      </c>
      <c r="Q41" s="42">
        <f>SUM(Q42:Q47)</f>
        <v>900000</v>
      </c>
      <c r="R41" s="42" t="s">
        <v>30</v>
      </c>
      <c r="S41" s="89">
        <f>SUM(C41:R41)</f>
        <v>900000</v>
      </c>
      <c r="T41" s="42">
        <f>SUM(T42:T47)</f>
        <v>0</v>
      </c>
      <c r="U41" s="102">
        <f t="shared" ref="U41:AE41" si="5">SUM(U42:U47)</f>
        <v>0</v>
      </c>
      <c r="V41" s="42">
        <f t="shared" si="5"/>
        <v>0</v>
      </c>
      <c r="W41" s="102">
        <f t="shared" si="5"/>
        <v>0</v>
      </c>
      <c r="X41" s="42">
        <f t="shared" si="5"/>
        <v>250000</v>
      </c>
      <c r="Y41" s="102">
        <f t="shared" si="5"/>
        <v>0</v>
      </c>
      <c r="Z41" s="42">
        <f t="shared" si="5"/>
        <v>0</v>
      </c>
      <c r="AA41" s="102">
        <f t="shared" si="5"/>
        <v>0</v>
      </c>
      <c r="AB41" s="42">
        <f t="shared" si="5"/>
        <v>0</v>
      </c>
      <c r="AC41" s="102">
        <f t="shared" si="5"/>
        <v>0</v>
      </c>
      <c r="AD41" s="42">
        <f t="shared" si="5"/>
        <v>250000</v>
      </c>
      <c r="AE41" s="102">
        <f t="shared" si="5"/>
        <v>0</v>
      </c>
    </row>
    <row r="42" spans="1:31" x14ac:dyDescent="0.2">
      <c r="A42" s="802"/>
      <c r="B42" s="20" t="s">
        <v>68</v>
      </c>
      <c r="C42" s="6"/>
      <c r="D42" s="6"/>
      <c r="E42" s="6"/>
      <c r="F42" s="6"/>
      <c r="G42" s="6"/>
      <c r="H42" s="6"/>
      <c r="I42" s="6"/>
      <c r="J42" s="6"/>
      <c r="K42" s="6"/>
      <c r="L42" s="43"/>
      <c r="M42" s="7"/>
      <c r="N42" s="6"/>
      <c r="O42" s="6"/>
      <c r="P42" s="6">
        <v>0</v>
      </c>
      <c r="Q42" s="6">
        <v>900000</v>
      </c>
      <c r="R42" s="17"/>
      <c r="S42" s="835"/>
      <c r="T42" s="103"/>
      <c r="U42" s="104"/>
      <c r="V42" s="103"/>
      <c r="W42" s="104"/>
      <c r="X42" s="103">
        <v>250000</v>
      </c>
      <c r="Y42" s="104"/>
      <c r="Z42" s="103"/>
      <c r="AA42" s="104"/>
      <c r="AB42" s="103"/>
      <c r="AC42" s="104"/>
      <c r="AD42" s="103">
        <v>250000</v>
      </c>
      <c r="AE42" s="104"/>
    </row>
    <row r="43" spans="1:31" x14ac:dyDescent="0.2">
      <c r="A43" s="802"/>
      <c r="B43" s="4"/>
      <c r="C43" s="9"/>
      <c r="D43" s="9"/>
      <c r="E43" s="9"/>
      <c r="F43" s="9"/>
      <c r="G43" s="9"/>
      <c r="H43" s="9"/>
      <c r="I43" s="9"/>
      <c r="J43" s="9"/>
      <c r="K43" s="9"/>
      <c r="L43" s="9"/>
      <c r="M43" s="1"/>
      <c r="N43" s="9"/>
      <c r="O43" s="9"/>
      <c r="P43" s="9"/>
      <c r="Q43" s="9"/>
      <c r="R43" s="17"/>
      <c r="S43" s="835"/>
      <c r="T43" s="57"/>
      <c r="U43" s="105"/>
      <c r="V43" s="57"/>
      <c r="W43" s="105"/>
      <c r="X43" s="57"/>
      <c r="Y43" s="105"/>
      <c r="Z43" s="57"/>
      <c r="AA43" s="105"/>
      <c r="AB43" s="57"/>
      <c r="AC43" s="105"/>
      <c r="AD43" s="57"/>
      <c r="AE43" s="105"/>
    </row>
    <row r="44" spans="1:31" hidden="1" x14ac:dyDescent="0.2">
      <c r="A44" s="802"/>
      <c r="B44" s="4"/>
      <c r="C44" s="9"/>
      <c r="D44" s="9"/>
      <c r="E44" s="9"/>
      <c r="F44" s="9"/>
      <c r="G44" s="9"/>
      <c r="H44" s="9"/>
      <c r="I44" s="9"/>
      <c r="J44" s="9"/>
      <c r="K44" s="9"/>
      <c r="L44" s="9"/>
      <c r="M44" s="78"/>
      <c r="N44" s="9"/>
      <c r="O44" s="9"/>
      <c r="P44" s="9"/>
      <c r="Q44" s="9"/>
      <c r="R44" s="17"/>
      <c r="S44" s="835"/>
      <c r="T44" s="57"/>
      <c r="U44" s="105"/>
      <c r="V44" s="57"/>
      <c r="W44" s="105"/>
      <c r="X44" s="57"/>
      <c r="Y44" s="105"/>
      <c r="Z44" s="57"/>
      <c r="AA44" s="105"/>
      <c r="AB44" s="57"/>
      <c r="AC44" s="105"/>
      <c r="AD44" s="57"/>
      <c r="AE44" s="105"/>
    </row>
    <row r="45" spans="1:31" hidden="1" x14ac:dyDescent="0.2">
      <c r="A45" s="802"/>
      <c r="B45" s="4"/>
      <c r="C45" s="9"/>
      <c r="D45" s="9"/>
      <c r="E45" s="9"/>
      <c r="F45" s="9"/>
      <c r="G45" s="9"/>
      <c r="H45" s="9"/>
      <c r="I45" s="9"/>
      <c r="J45" s="9"/>
      <c r="K45" s="9"/>
      <c r="L45" s="9"/>
      <c r="M45" s="78"/>
      <c r="N45" s="9"/>
      <c r="O45" s="9"/>
      <c r="P45" s="9"/>
      <c r="Q45" s="9"/>
      <c r="R45" s="17"/>
      <c r="S45" s="835"/>
      <c r="T45" s="57"/>
      <c r="U45" s="105"/>
      <c r="V45" s="57"/>
      <c r="W45" s="105"/>
      <c r="X45" s="57"/>
      <c r="Y45" s="105"/>
      <c r="Z45" s="57"/>
      <c r="AA45" s="105"/>
      <c r="AB45" s="57"/>
      <c r="AC45" s="105"/>
      <c r="AD45" s="57"/>
      <c r="AE45" s="105"/>
    </row>
    <row r="46" spans="1:31" x14ac:dyDescent="0.2">
      <c r="A46" s="802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35"/>
      <c r="N46" s="13"/>
      <c r="O46" s="13"/>
      <c r="P46" s="13"/>
      <c r="Q46" s="13"/>
      <c r="R46" s="17"/>
      <c r="S46" s="835"/>
      <c r="T46" s="57"/>
      <c r="U46" s="105"/>
      <c r="V46" s="57"/>
      <c r="W46" s="105"/>
      <c r="X46" s="57"/>
      <c r="Y46" s="105"/>
      <c r="Z46" s="57"/>
      <c r="AA46" s="105"/>
      <c r="AB46" s="57"/>
      <c r="AC46" s="105"/>
      <c r="AD46" s="57"/>
      <c r="AE46" s="105"/>
    </row>
    <row r="47" spans="1:31" ht="13.5" thickBot="1" x14ac:dyDescent="0.25">
      <c r="A47" s="86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35"/>
      <c r="N47" s="13"/>
      <c r="O47" s="13"/>
      <c r="P47" s="13"/>
      <c r="Q47" s="13"/>
      <c r="R47" s="44"/>
      <c r="S47" s="90"/>
      <c r="T47" s="48"/>
      <c r="U47" s="38"/>
      <c r="V47" s="48"/>
      <c r="W47" s="38"/>
      <c r="X47" s="48"/>
      <c r="Y47" s="38"/>
      <c r="Z47" s="48"/>
      <c r="AA47" s="38"/>
      <c r="AB47" s="48"/>
      <c r="AC47" s="38"/>
      <c r="AD47" s="48"/>
      <c r="AE47" s="38"/>
    </row>
    <row r="48" spans="1:31" ht="13.5" thickBot="1" x14ac:dyDescent="0.25">
      <c r="A48" s="40">
        <v>3</v>
      </c>
      <c r="B48" s="41" t="s">
        <v>8</v>
      </c>
      <c r="C48" s="42" t="s">
        <v>30</v>
      </c>
      <c r="D48" s="42">
        <f>SUM(D49:D63)</f>
        <v>0</v>
      </c>
      <c r="E48" s="42" t="s">
        <v>30</v>
      </c>
      <c r="F48" s="42" t="s">
        <v>30</v>
      </c>
      <c r="G48" s="42">
        <f>SUM(G49:G63)</f>
        <v>0</v>
      </c>
      <c r="H48" s="42" t="s">
        <v>30</v>
      </c>
      <c r="I48" s="42">
        <f>SUM(I49:I63)</f>
        <v>0</v>
      </c>
      <c r="J48" s="42">
        <f>SUM(J49:J63)</f>
        <v>0</v>
      </c>
      <c r="K48" s="42" t="s">
        <v>30</v>
      </c>
      <c r="L48" s="42">
        <f>SUM(L49:L63)</f>
        <v>0</v>
      </c>
      <c r="M48" s="42" t="s">
        <v>30</v>
      </c>
      <c r="N48" s="42">
        <f>SUM(N49:N63)</f>
        <v>0</v>
      </c>
      <c r="O48" s="42">
        <f>SUM(O49:O63)</f>
        <v>0</v>
      </c>
      <c r="P48" s="42" t="s">
        <v>30</v>
      </c>
      <c r="Q48" s="42">
        <f>SUM(Q49:Q63)</f>
        <v>0</v>
      </c>
      <c r="R48" s="42" t="s">
        <v>30</v>
      </c>
      <c r="S48" s="89">
        <f>SUM(C48:R48)</f>
        <v>0</v>
      </c>
      <c r="T48" s="42">
        <f>SUM(T49:T63)</f>
        <v>0</v>
      </c>
      <c r="U48" s="102">
        <f t="shared" ref="U48:AE48" si="6">SUM(U49:U63)</f>
        <v>0</v>
      </c>
      <c r="V48" s="42">
        <f t="shared" si="6"/>
        <v>0</v>
      </c>
      <c r="W48" s="102">
        <f t="shared" si="6"/>
        <v>0</v>
      </c>
      <c r="X48" s="42">
        <f t="shared" si="6"/>
        <v>0</v>
      </c>
      <c r="Y48" s="102">
        <f t="shared" si="6"/>
        <v>0</v>
      </c>
      <c r="Z48" s="42">
        <f t="shared" si="6"/>
        <v>0</v>
      </c>
      <c r="AA48" s="102">
        <f t="shared" si="6"/>
        <v>0</v>
      </c>
      <c r="AB48" s="42">
        <f t="shared" si="6"/>
        <v>0</v>
      </c>
      <c r="AC48" s="102">
        <f t="shared" si="6"/>
        <v>0</v>
      </c>
      <c r="AD48" s="42">
        <f t="shared" si="6"/>
        <v>0</v>
      </c>
      <c r="AE48" s="102">
        <f t="shared" si="6"/>
        <v>0</v>
      </c>
    </row>
    <row r="49" spans="1:31" x14ac:dyDescent="0.2">
      <c r="A49" s="45"/>
      <c r="B49" s="46"/>
      <c r="C49" s="6"/>
      <c r="D49" s="6"/>
      <c r="E49" s="6"/>
      <c r="F49" s="6"/>
      <c r="G49" s="6"/>
      <c r="H49" s="7"/>
      <c r="I49" s="6"/>
      <c r="J49" s="6"/>
      <c r="K49" s="6"/>
      <c r="L49" s="6"/>
      <c r="M49" s="81"/>
      <c r="N49" s="6"/>
      <c r="O49" s="6"/>
      <c r="P49" s="6"/>
      <c r="Q49" s="6"/>
      <c r="R49" s="6"/>
      <c r="S49" s="837"/>
      <c r="T49" s="103"/>
      <c r="U49" s="104"/>
      <c r="V49" s="103"/>
      <c r="W49" s="104"/>
      <c r="X49" s="103"/>
      <c r="Y49" s="104"/>
      <c r="Z49" s="103"/>
      <c r="AA49" s="104"/>
      <c r="AB49" s="103"/>
      <c r="AC49" s="104"/>
      <c r="AD49" s="103"/>
      <c r="AE49" s="104"/>
    </row>
    <row r="50" spans="1:31" x14ac:dyDescent="0.2">
      <c r="A50" s="45"/>
      <c r="B50" s="46"/>
      <c r="C50" s="9"/>
      <c r="D50" s="9"/>
      <c r="E50" s="9"/>
      <c r="F50" s="9"/>
      <c r="G50" s="9"/>
      <c r="H50" s="1"/>
      <c r="I50" s="9"/>
      <c r="J50" s="9"/>
      <c r="K50" s="9"/>
      <c r="L50" s="9"/>
      <c r="M50" s="50"/>
      <c r="N50" s="9"/>
      <c r="O50" s="9"/>
      <c r="P50" s="9"/>
      <c r="Q50" s="9"/>
      <c r="R50" s="9"/>
      <c r="S50" s="837"/>
      <c r="T50" s="57"/>
      <c r="U50" s="105"/>
      <c r="V50" s="57"/>
      <c r="W50" s="105"/>
      <c r="X50" s="57"/>
      <c r="Y50" s="105"/>
      <c r="Z50" s="57"/>
      <c r="AA50" s="105"/>
      <c r="AB50" s="57"/>
      <c r="AC50" s="105"/>
      <c r="AD50" s="57"/>
      <c r="AE50" s="105"/>
    </row>
    <row r="51" spans="1:31" x14ac:dyDescent="0.2">
      <c r="A51" s="45"/>
      <c r="B51" s="47"/>
      <c r="C51" s="48"/>
      <c r="D51" s="49"/>
      <c r="E51" s="38"/>
      <c r="F51" s="48"/>
      <c r="G51" s="48"/>
      <c r="H51" s="50"/>
      <c r="I51" s="37"/>
      <c r="J51" s="39"/>
      <c r="K51" s="48"/>
      <c r="L51" s="49"/>
      <c r="M51" s="50"/>
      <c r="N51" s="37"/>
      <c r="O51" s="39"/>
      <c r="P51" s="48"/>
      <c r="Q51" s="49"/>
      <c r="R51" s="38"/>
      <c r="S51" s="835"/>
      <c r="T51" s="57"/>
      <c r="U51" s="105"/>
      <c r="V51" s="57"/>
      <c r="W51" s="105"/>
      <c r="X51" s="57"/>
      <c r="Y51" s="105"/>
      <c r="Z51" s="57"/>
      <c r="AA51" s="105"/>
      <c r="AB51" s="57"/>
      <c r="AC51" s="105"/>
      <c r="AD51" s="57"/>
      <c r="AE51" s="105"/>
    </row>
    <row r="52" spans="1:31" x14ac:dyDescent="0.2">
      <c r="A52" s="45"/>
      <c r="B52" s="47"/>
      <c r="C52" s="48"/>
      <c r="D52" s="49"/>
      <c r="E52" s="38"/>
      <c r="F52" s="48"/>
      <c r="G52" s="48"/>
      <c r="H52" s="50"/>
      <c r="I52" s="37"/>
      <c r="J52" s="39"/>
      <c r="K52" s="48"/>
      <c r="L52" s="49"/>
      <c r="M52" s="50"/>
      <c r="N52" s="37"/>
      <c r="O52" s="39"/>
      <c r="P52" s="48"/>
      <c r="Q52" s="49"/>
      <c r="R52" s="38"/>
      <c r="S52" s="835"/>
      <c r="T52" s="57"/>
      <c r="U52" s="105"/>
      <c r="V52" s="57"/>
      <c r="W52" s="105"/>
      <c r="X52" s="57"/>
      <c r="Y52" s="105"/>
      <c r="Z52" s="57"/>
      <c r="AA52" s="105"/>
      <c r="AB52" s="57"/>
      <c r="AC52" s="105"/>
      <c r="AD52" s="57"/>
      <c r="AE52" s="105"/>
    </row>
    <row r="53" spans="1:31" x14ac:dyDescent="0.2">
      <c r="A53" s="45"/>
      <c r="B53" s="47"/>
      <c r="C53" s="48"/>
      <c r="D53" s="49"/>
      <c r="E53" s="38"/>
      <c r="F53" s="48"/>
      <c r="G53" s="48"/>
      <c r="H53" s="50"/>
      <c r="I53" s="37"/>
      <c r="J53" s="39"/>
      <c r="K53" s="48"/>
      <c r="L53" s="49"/>
      <c r="M53" s="50"/>
      <c r="N53" s="37"/>
      <c r="O53" s="39"/>
      <c r="P53" s="48"/>
      <c r="Q53" s="49"/>
      <c r="R53" s="38"/>
      <c r="S53" s="835"/>
      <c r="T53" s="57"/>
      <c r="U53" s="105"/>
      <c r="V53" s="57"/>
      <c r="W53" s="105"/>
      <c r="X53" s="57"/>
      <c r="Y53" s="105"/>
      <c r="Z53" s="57"/>
      <c r="AA53" s="105"/>
      <c r="AB53" s="57"/>
      <c r="AC53" s="105"/>
      <c r="AD53" s="57"/>
      <c r="AE53" s="105"/>
    </row>
    <row r="54" spans="1:31" x14ac:dyDescent="0.2">
      <c r="A54" s="45"/>
      <c r="B54" s="47"/>
      <c r="C54" s="48"/>
      <c r="D54" s="49"/>
      <c r="E54" s="38"/>
      <c r="F54" s="48"/>
      <c r="G54" s="48"/>
      <c r="H54" s="50"/>
      <c r="I54" s="37"/>
      <c r="J54" s="39"/>
      <c r="K54" s="48"/>
      <c r="L54" s="49"/>
      <c r="M54" s="50"/>
      <c r="N54" s="37"/>
      <c r="O54" s="39"/>
      <c r="P54" s="48"/>
      <c r="Q54" s="49"/>
      <c r="R54" s="38"/>
      <c r="S54" s="835"/>
      <c r="T54" s="57"/>
      <c r="U54" s="105"/>
      <c r="V54" s="57"/>
      <c r="W54" s="105"/>
      <c r="X54" s="57"/>
      <c r="Y54" s="105"/>
      <c r="Z54" s="57"/>
      <c r="AA54" s="105"/>
      <c r="AB54" s="57"/>
      <c r="AC54" s="105"/>
      <c r="AD54" s="57"/>
      <c r="AE54" s="105"/>
    </row>
    <row r="55" spans="1:31" x14ac:dyDescent="0.2">
      <c r="A55" s="45"/>
      <c r="B55" s="47"/>
      <c r="C55" s="48"/>
      <c r="D55" s="49"/>
      <c r="E55" s="38"/>
      <c r="F55" s="48"/>
      <c r="G55" s="48"/>
      <c r="H55" s="50"/>
      <c r="I55" s="37"/>
      <c r="J55" s="39"/>
      <c r="K55" s="48"/>
      <c r="L55" s="49"/>
      <c r="M55" s="50"/>
      <c r="N55" s="37"/>
      <c r="O55" s="39"/>
      <c r="P55" s="48"/>
      <c r="Q55" s="49"/>
      <c r="R55" s="38"/>
      <c r="S55" s="835"/>
      <c r="T55" s="57"/>
      <c r="U55" s="105"/>
      <c r="V55" s="57"/>
      <c r="W55" s="105"/>
      <c r="X55" s="57"/>
      <c r="Y55" s="105"/>
      <c r="Z55" s="57"/>
      <c r="AA55" s="105"/>
      <c r="AB55" s="57"/>
      <c r="AC55" s="105"/>
      <c r="AD55" s="57"/>
      <c r="AE55" s="105"/>
    </row>
    <row r="56" spans="1:31" hidden="1" x14ac:dyDescent="0.2">
      <c r="A56" s="45"/>
      <c r="B56" s="47"/>
      <c r="C56" s="48"/>
      <c r="D56" s="49"/>
      <c r="E56" s="38"/>
      <c r="F56" s="48"/>
      <c r="G56" s="48"/>
      <c r="H56" s="50"/>
      <c r="I56" s="37"/>
      <c r="J56" s="39"/>
      <c r="K56" s="48"/>
      <c r="L56" s="49"/>
      <c r="M56" s="50"/>
      <c r="N56" s="37"/>
      <c r="O56" s="39"/>
      <c r="P56" s="48"/>
      <c r="Q56" s="49"/>
      <c r="R56" s="38"/>
      <c r="S56" s="835"/>
      <c r="T56" s="57"/>
      <c r="U56" s="105"/>
      <c r="V56" s="57"/>
      <c r="W56" s="105"/>
      <c r="X56" s="57"/>
      <c r="Y56" s="105"/>
      <c r="Z56" s="57"/>
      <c r="AA56" s="105"/>
      <c r="AB56" s="57"/>
      <c r="AC56" s="105"/>
      <c r="AD56" s="57"/>
      <c r="AE56" s="105"/>
    </row>
    <row r="57" spans="1:31" hidden="1" x14ac:dyDescent="0.2">
      <c r="A57" s="45"/>
      <c r="B57" s="47"/>
      <c r="C57" s="48"/>
      <c r="D57" s="49"/>
      <c r="E57" s="38"/>
      <c r="F57" s="48"/>
      <c r="G57" s="48"/>
      <c r="H57" s="50"/>
      <c r="I57" s="37"/>
      <c r="J57" s="39"/>
      <c r="K57" s="48"/>
      <c r="L57" s="49"/>
      <c r="M57" s="50"/>
      <c r="N57" s="37"/>
      <c r="O57" s="39"/>
      <c r="P57" s="48"/>
      <c r="Q57" s="49"/>
      <c r="R57" s="38"/>
      <c r="S57" s="835"/>
      <c r="T57" s="57"/>
      <c r="U57" s="105"/>
      <c r="V57" s="57"/>
      <c r="W57" s="105"/>
      <c r="X57" s="57"/>
      <c r="Y57" s="105"/>
      <c r="Z57" s="57"/>
      <c r="AA57" s="105"/>
      <c r="AB57" s="57"/>
      <c r="AC57" s="105"/>
      <c r="AD57" s="57"/>
      <c r="AE57" s="105"/>
    </row>
    <row r="58" spans="1:31" hidden="1" x14ac:dyDescent="0.2">
      <c r="A58" s="45"/>
      <c r="B58" s="47"/>
      <c r="C58" s="48"/>
      <c r="D58" s="49"/>
      <c r="E58" s="38"/>
      <c r="F58" s="48"/>
      <c r="G58" s="48"/>
      <c r="H58" s="50"/>
      <c r="I58" s="37"/>
      <c r="J58" s="39"/>
      <c r="K58" s="48"/>
      <c r="L58" s="49"/>
      <c r="M58" s="50"/>
      <c r="N58" s="37"/>
      <c r="O58" s="39"/>
      <c r="P58" s="48"/>
      <c r="Q58" s="49"/>
      <c r="R58" s="38"/>
      <c r="S58" s="835"/>
      <c r="T58" s="57"/>
      <c r="U58" s="105"/>
      <c r="V58" s="57"/>
      <c r="W58" s="105"/>
      <c r="X58" s="57"/>
      <c r="Y58" s="105"/>
      <c r="Z58" s="57"/>
      <c r="AA58" s="105"/>
      <c r="AB58" s="57"/>
      <c r="AC58" s="105"/>
      <c r="AD58" s="57"/>
      <c r="AE58" s="105"/>
    </row>
    <row r="59" spans="1:31" hidden="1" x14ac:dyDescent="0.2">
      <c r="A59" s="45"/>
      <c r="B59" s="47"/>
      <c r="C59" s="48"/>
      <c r="D59" s="49"/>
      <c r="E59" s="38"/>
      <c r="F59" s="48"/>
      <c r="G59" s="48"/>
      <c r="H59" s="50"/>
      <c r="I59" s="37"/>
      <c r="J59" s="39"/>
      <c r="K59" s="48"/>
      <c r="L59" s="49"/>
      <c r="M59" s="50"/>
      <c r="N59" s="37"/>
      <c r="O59" s="39"/>
      <c r="P59" s="48"/>
      <c r="Q59" s="49"/>
      <c r="R59" s="38"/>
      <c r="S59" s="835"/>
      <c r="T59" s="57"/>
      <c r="U59" s="105"/>
      <c r="V59" s="57"/>
      <c r="W59" s="105"/>
      <c r="X59" s="57"/>
      <c r="Y59" s="105"/>
      <c r="Z59" s="57"/>
      <c r="AA59" s="105"/>
      <c r="AB59" s="57"/>
      <c r="AC59" s="105"/>
      <c r="AD59" s="57"/>
      <c r="AE59" s="105"/>
    </row>
    <row r="60" spans="1:31" hidden="1" x14ac:dyDescent="0.2">
      <c r="A60" s="45"/>
      <c r="B60" s="47"/>
      <c r="C60" s="48"/>
      <c r="D60" s="49"/>
      <c r="E60" s="38"/>
      <c r="F60" s="48"/>
      <c r="G60" s="48"/>
      <c r="H60" s="50"/>
      <c r="I60" s="37"/>
      <c r="J60" s="39"/>
      <c r="K60" s="48"/>
      <c r="L60" s="49"/>
      <c r="M60" s="50"/>
      <c r="N60" s="37"/>
      <c r="O60" s="39"/>
      <c r="P60" s="48"/>
      <c r="Q60" s="49"/>
      <c r="R60" s="38"/>
      <c r="S60" s="835"/>
      <c r="T60" s="57"/>
      <c r="U60" s="105"/>
      <c r="V60" s="57"/>
      <c r="W60" s="105"/>
      <c r="X60" s="57"/>
      <c r="Y60" s="105"/>
      <c r="Z60" s="57"/>
      <c r="AA60" s="105"/>
      <c r="AB60" s="57"/>
      <c r="AC60" s="105"/>
      <c r="AD60" s="57"/>
      <c r="AE60" s="105"/>
    </row>
    <row r="61" spans="1:31" hidden="1" x14ac:dyDescent="0.2">
      <c r="A61" s="45"/>
      <c r="B61" s="47"/>
      <c r="C61" s="48"/>
      <c r="D61" s="49"/>
      <c r="E61" s="38"/>
      <c r="F61" s="48"/>
      <c r="G61" s="38"/>
      <c r="H61" s="50"/>
      <c r="I61" s="37"/>
      <c r="J61" s="39"/>
      <c r="K61" s="48"/>
      <c r="L61" s="49"/>
      <c r="M61" s="50"/>
      <c r="N61" s="37"/>
      <c r="O61" s="39"/>
      <c r="P61" s="48"/>
      <c r="Q61" s="49"/>
      <c r="R61" s="38"/>
      <c r="S61" s="835"/>
      <c r="T61" s="57"/>
      <c r="U61" s="105"/>
      <c r="V61" s="57"/>
      <c r="W61" s="105"/>
      <c r="X61" s="57"/>
      <c r="Y61" s="105"/>
      <c r="Z61" s="57"/>
      <c r="AA61" s="105"/>
      <c r="AB61" s="57"/>
      <c r="AC61" s="105"/>
      <c r="AD61" s="57"/>
      <c r="AE61" s="105"/>
    </row>
    <row r="62" spans="1:31" x14ac:dyDescent="0.2">
      <c r="A62" s="45"/>
      <c r="B62" s="47"/>
      <c r="C62" s="48"/>
      <c r="D62" s="49"/>
      <c r="E62" s="38"/>
      <c r="F62" s="48"/>
      <c r="G62" s="38"/>
      <c r="H62" s="50"/>
      <c r="I62" s="37"/>
      <c r="J62" s="39"/>
      <c r="K62" s="48"/>
      <c r="L62" s="49"/>
      <c r="M62" s="50"/>
      <c r="N62" s="37"/>
      <c r="O62" s="39"/>
      <c r="P62" s="48"/>
      <c r="Q62" s="49"/>
      <c r="R62" s="38"/>
      <c r="S62" s="835"/>
      <c r="T62" s="57"/>
      <c r="U62" s="105"/>
      <c r="V62" s="57"/>
      <c r="W62" s="105"/>
      <c r="X62" s="57"/>
      <c r="Y62" s="105"/>
      <c r="Z62" s="57"/>
      <c r="AA62" s="105"/>
      <c r="AB62" s="57"/>
      <c r="AC62" s="105"/>
      <c r="AD62" s="57"/>
      <c r="AE62" s="105"/>
    </row>
    <row r="63" spans="1:31" ht="13.5" thickBot="1" x14ac:dyDescent="0.25">
      <c r="A63" s="45"/>
      <c r="B63" s="51"/>
      <c r="C63" s="48"/>
      <c r="D63" s="49"/>
      <c r="E63" s="38"/>
      <c r="F63" s="48"/>
      <c r="G63" s="48"/>
      <c r="H63" s="50"/>
      <c r="I63" s="37"/>
      <c r="J63" s="39"/>
      <c r="K63" s="48"/>
      <c r="L63" s="49"/>
      <c r="M63" s="50"/>
      <c r="N63" s="37"/>
      <c r="O63" s="39"/>
      <c r="P63" s="48"/>
      <c r="Q63" s="49"/>
      <c r="R63" s="38"/>
      <c r="S63" s="835"/>
      <c r="T63" s="48"/>
      <c r="U63" s="38"/>
      <c r="V63" s="48"/>
      <c r="W63" s="38"/>
      <c r="X63" s="48"/>
      <c r="Y63" s="38"/>
      <c r="Z63" s="48"/>
      <c r="AA63" s="38"/>
      <c r="AB63" s="48"/>
      <c r="AC63" s="38"/>
      <c r="AD63" s="48"/>
      <c r="AE63" s="38"/>
    </row>
    <row r="64" spans="1:31" ht="13.5" thickBot="1" x14ac:dyDescent="0.25">
      <c r="A64" s="40">
        <v>4</v>
      </c>
      <c r="B64" s="41" t="s">
        <v>9</v>
      </c>
      <c r="C64" s="42" t="s">
        <v>30</v>
      </c>
      <c r="D64" s="42">
        <f>SUM(D65:D74)</f>
        <v>942800</v>
      </c>
      <c r="E64" s="42" t="s">
        <v>30</v>
      </c>
      <c r="F64" s="42" t="s">
        <v>30</v>
      </c>
      <c r="G64" s="42">
        <f>SUM(G65:G74)</f>
        <v>-32082</v>
      </c>
      <c r="H64" s="42" t="s">
        <v>30</v>
      </c>
      <c r="I64" s="42">
        <f>SUM(I65:I74)</f>
        <v>0</v>
      </c>
      <c r="J64" s="42">
        <f>SUM(J65:J74)</f>
        <v>0</v>
      </c>
      <c r="K64" s="42" t="s">
        <v>30</v>
      </c>
      <c r="L64" s="42">
        <f>SUM(L65:L74)</f>
        <v>0</v>
      </c>
      <c r="M64" s="42" t="s">
        <v>30</v>
      </c>
      <c r="N64" s="42">
        <f>SUM(N65:N74)</f>
        <v>0</v>
      </c>
      <c r="O64" s="42">
        <f>SUM(O65:O74)</f>
        <v>0</v>
      </c>
      <c r="P64" s="42" t="s">
        <v>30</v>
      </c>
      <c r="Q64" s="42">
        <f>SUM(Q65:Q74)</f>
        <v>0</v>
      </c>
      <c r="R64" s="42" t="s">
        <v>30</v>
      </c>
      <c r="S64" s="89">
        <f>SUM(C64:R64)</f>
        <v>910718</v>
      </c>
      <c r="T64" s="42">
        <f>SUM(T65:T73)</f>
        <v>0</v>
      </c>
      <c r="U64" s="102">
        <f t="shared" ref="U64:AE64" si="7">SUM(U65:U73)</f>
        <v>0</v>
      </c>
      <c r="V64" s="42">
        <f t="shared" si="7"/>
        <v>0</v>
      </c>
      <c r="W64" s="102">
        <f t="shared" si="7"/>
        <v>0</v>
      </c>
      <c r="X64" s="42">
        <f t="shared" si="7"/>
        <v>0</v>
      </c>
      <c r="Y64" s="102">
        <f t="shared" si="7"/>
        <v>0</v>
      </c>
      <c r="Z64" s="42">
        <f t="shared" si="7"/>
        <v>0</v>
      </c>
      <c r="AA64" s="102">
        <f t="shared" si="7"/>
        <v>0</v>
      </c>
      <c r="AB64" s="42">
        <f t="shared" si="7"/>
        <v>0</v>
      </c>
      <c r="AC64" s="102">
        <f t="shared" si="7"/>
        <v>0</v>
      </c>
      <c r="AD64" s="42">
        <f t="shared" si="7"/>
        <v>0</v>
      </c>
      <c r="AE64" s="102">
        <f t="shared" si="7"/>
        <v>0</v>
      </c>
    </row>
    <row r="65" spans="1:31" ht="25.5" x14ac:dyDescent="0.2">
      <c r="A65" s="803"/>
      <c r="B65" s="5" t="s">
        <v>73</v>
      </c>
      <c r="C65" s="6">
        <v>0</v>
      </c>
      <c r="D65" s="6">
        <v>750000</v>
      </c>
      <c r="E65" s="7"/>
      <c r="F65" s="6"/>
      <c r="G65" s="6"/>
      <c r="H65" s="7"/>
      <c r="I65" s="8"/>
      <c r="J65" s="8"/>
      <c r="K65" s="8"/>
      <c r="L65" s="8"/>
      <c r="M65" s="8"/>
      <c r="N65" s="8"/>
      <c r="O65" s="8"/>
      <c r="P65" s="8"/>
      <c r="Q65" s="8"/>
      <c r="R65" s="80"/>
      <c r="S65" s="837"/>
      <c r="T65" s="103"/>
      <c r="U65" s="104"/>
      <c r="V65" s="103"/>
      <c r="W65" s="104"/>
      <c r="X65" s="103"/>
      <c r="Y65" s="104"/>
      <c r="Z65" s="103"/>
      <c r="AA65" s="104"/>
      <c r="AB65" s="103"/>
      <c r="AC65" s="104"/>
      <c r="AD65" s="103"/>
      <c r="AE65" s="104"/>
    </row>
    <row r="66" spans="1:31" x14ac:dyDescent="0.2">
      <c r="A66" s="803"/>
      <c r="B66" s="4" t="s">
        <v>74</v>
      </c>
      <c r="C66" s="9">
        <v>5423900</v>
      </c>
      <c r="D66" s="9">
        <v>192800</v>
      </c>
      <c r="E66" s="1"/>
      <c r="F66" s="9"/>
      <c r="G66" s="9"/>
      <c r="H66" s="1"/>
      <c r="I66" s="9"/>
      <c r="J66" s="9"/>
      <c r="K66" s="9"/>
      <c r="L66" s="9"/>
      <c r="M66" s="1"/>
      <c r="N66" s="9"/>
      <c r="O66" s="9"/>
      <c r="P66" s="9"/>
      <c r="Q66" s="9"/>
      <c r="R66" s="1"/>
      <c r="S66" s="837"/>
      <c r="T66" s="57"/>
      <c r="U66" s="105"/>
      <c r="V66" s="57"/>
      <c r="W66" s="105"/>
      <c r="X66" s="57"/>
      <c r="Y66" s="105"/>
      <c r="Z66" s="57"/>
      <c r="AA66" s="105"/>
      <c r="AB66" s="57"/>
      <c r="AC66" s="105"/>
      <c r="AD66" s="57"/>
      <c r="AE66" s="105"/>
    </row>
    <row r="67" spans="1:31" x14ac:dyDescent="0.2">
      <c r="A67" s="25"/>
      <c r="B67" s="4" t="s">
        <v>75</v>
      </c>
      <c r="C67" s="9"/>
      <c r="D67" s="9"/>
      <c r="E67" s="1"/>
      <c r="F67" s="9">
        <v>562000</v>
      </c>
      <c r="G67" s="9">
        <v>-32082</v>
      </c>
      <c r="H67" s="1"/>
      <c r="I67" s="9"/>
      <c r="J67" s="9"/>
      <c r="K67" s="9"/>
      <c r="L67" s="9"/>
      <c r="M67" s="1"/>
      <c r="N67" s="9"/>
      <c r="O67" s="9"/>
      <c r="P67" s="9"/>
      <c r="Q67" s="9"/>
      <c r="R67" s="1"/>
      <c r="S67" s="837"/>
      <c r="T67" s="57"/>
      <c r="U67" s="105"/>
      <c r="V67" s="57"/>
      <c r="W67" s="105"/>
      <c r="X67" s="57"/>
      <c r="Y67" s="105"/>
      <c r="Z67" s="57"/>
      <c r="AA67" s="105"/>
      <c r="AB67" s="57"/>
      <c r="AC67" s="105"/>
      <c r="AD67" s="57"/>
      <c r="AE67" s="105"/>
    </row>
    <row r="68" spans="1:31" x14ac:dyDescent="0.2">
      <c r="A68" s="25"/>
      <c r="B68" s="4"/>
      <c r="C68" s="9"/>
      <c r="D68" s="9"/>
      <c r="E68" s="1"/>
      <c r="F68" s="9"/>
      <c r="G68" s="9"/>
      <c r="H68" s="1"/>
      <c r="I68" s="9"/>
      <c r="J68" s="9"/>
      <c r="K68" s="9"/>
      <c r="L68" s="9"/>
      <c r="M68" s="1"/>
      <c r="N68" s="9"/>
      <c r="O68" s="9"/>
      <c r="P68" s="9"/>
      <c r="Q68" s="9"/>
      <c r="R68" s="1"/>
      <c r="S68" s="837"/>
      <c r="T68" s="57"/>
      <c r="U68" s="105"/>
      <c r="V68" s="57"/>
      <c r="W68" s="105"/>
      <c r="X68" s="57"/>
      <c r="Y68" s="105"/>
      <c r="Z68" s="57"/>
      <c r="AA68" s="105"/>
      <c r="AB68" s="57"/>
      <c r="AC68" s="105"/>
      <c r="AD68" s="57"/>
      <c r="AE68" s="105"/>
    </row>
    <row r="69" spans="1:31" x14ac:dyDescent="0.2">
      <c r="A69" s="52"/>
      <c r="B69" s="4"/>
      <c r="C69" s="9"/>
      <c r="D69" s="9"/>
      <c r="E69" s="1"/>
      <c r="F69" s="9"/>
      <c r="G69" s="9"/>
      <c r="H69" s="1"/>
      <c r="I69" s="9"/>
      <c r="J69" s="9"/>
      <c r="K69" s="9"/>
      <c r="L69" s="9"/>
      <c r="M69" s="1"/>
      <c r="N69" s="9"/>
      <c r="O69" s="9"/>
      <c r="P69" s="9"/>
      <c r="Q69" s="9"/>
      <c r="R69" s="1"/>
      <c r="S69" s="837"/>
      <c r="T69" s="57"/>
      <c r="U69" s="105"/>
      <c r="V69" s="57"/>
      <c r="W69" s="105"/>
      <c r="X69" s="57"/>
      <c r="Y69" s="105"/>
      <c r="Z69" s="57"/>
      <c r="AA69" s="105"/>
      <c r="AB69" s="57"/>
      <c r="AC69" s="105"/>
      <c r="AD69" s="57"/>
      <c r="AE69" s="105"/>
    </row>
    <row r="70" spans="1:31" x14ac:dyDescent="0.2">
      <c r="A70" s="53"/>
      <c r="B70" s="4"/>
      <c r="C70" s="9"/>
      <c r="D70" s="9"/>
      <c r="E70" s="1"/>
      <c r="F70" s="9"/>
      <c r="G70" s="9"/>
      <c r="H70" s="1"/>
      <c r="I70" s="9"/>
      <c r="J70" s="9"/>
      <c r="K70" s="9"/>
      <c r="L70" s="9"/>
      <c r="M70" s="1"/>
      <c r="N70" s="9"/>
      <c r="O70" s="9"/>
      <c r="P70" s="9"/>
      <c r="Q70" s="9"/>
      <c r="R70" s="1"/>
      <c r="S70" s="837"/>
      <c r="T70" s="57"/>
      <c r="U70" s="105"/>
      <c r="V70" s="57"/>
      <c r="W70" s="105"/>
      <c r="X70" s="57"/>
      <c r="Y70" s="105"/>
      <c r="Z70" s="57"/>
      <c r="AA70" s="105"/>
      <c r="AB70" s="57"/>
      <c r="AC70" s="105"/>
      <c r="AD70" s="57"/>
      <c r="AE70" s="105"/>
    </row>
    <row r="71" spans="1:31" x14ac:dyDescent="0.2">
      <c r="A71" s="53"/>
      <c r="B71" s="4"/>
      <c r="C71" s="9"/>
      <c r="D71" s="9"/>
      <c r="E71" s="1"/>
      <c r="F71" s="9"/>
      <c r="G71" s="9"/>
      <c r="H71" s="1"/>
      <c r="I71" s="9"/>
      <c r="J71" s="9"/>
      <c r="K71" s="9"/>
      <c r="L71" s="9"/>
      <c r="M71" s="1"/>
      <c r="N71" s="9"/>
      <c r="O71" s="9"/>
      <c r="P71" s="9"/>
      <c r="Q71" s="9"/>
      <c r="R71" s="1"/>
      <c r="S71" s="837"/>
      <c r="T71" s="57"/>
      <c r="U71" s="105"/>
      <c r="V71" s="57"/>
      <c r="W71" s="105"/>
      <c r="X71" s="57"/>
      <c r="Y71" s="105"/>
      <c r="Z71" s="57"/>
      <c r="AA71" s="105"/>
      <c r="AB71" s="57"/>
      <c r="AC71" s="105"/>
      <c r="AD71" s="57"/>
      <c r="AE71" s="105"/>
    </row>
    <row r="72" spans="1:31" x14ac:dyDescent="0.2">
      <c r="A72" s="53"/>
      <c r="B72" s="4"/>
      <c r="C72" s="9"/>
      <c r="D72" s="9"/>
      <c r="E72" s="1"/>
      <c r="F72" s="9"/>
      <c r="G72" s="9"/>
      <c r="H72" s="1"/>
      <c r="I72" s="9"/>
      <c r="J72" s="9"/>
      <c r="K72" s="9"/>
      <c r="L72" s="9"/>
      <c r="M72" s="1"/>
      <c r="N72" s="9"/>
      <c r="O72" s="9"/>
      <c r="P72" s="9"/>
      <c r="Q72" s="9"/>
      <c r="R72" s="1"/>
      <c r="S72" s="837"/>
      <c r="T72" s="57"/>
      <c r="U72" s="105"/>
      <c r="V72" s="57"/>
      <c r="W72" s="105"/>
      <c r="X72" s="57"/>
      <c r="Y72" s="105"/>
      <c r="Z72" s="57"/>
      <c r="AA72" s="105"/>
      <c r="AB72" s="57"/>
      <c r="AC72" s="105"/>
      <c r="AD72" s="57"/>
      <c r="AE72" s="105"/>
    </row>
    <row r="73" spans="1:31" ht="13.5" thickBot="1" x14ac:dyDescent="0.25">
      <c r="A73" s="53"/>
      <c r="B73" s="4"/>
      <c r="C73" s="9"/>
      <c r="D73" s="9"/>
      <c r="E73" s="1"/>
      <c r="F73" s="9"/>
      <c r="G73" s="9"/>
      <c r="H73" s="1"/>
      <c r="I73" s="9"/>
      <c r="J73" s="9"/>
      <c r="K73" s="9"/>
      <c r="L73" s="9"/>
      <c r="M73" s="1"/>
      <c r="N73" s="9"/>
      <c r="O73" s="9"/>
      <c r="P73" s="9"/>
      <c r="Q73" s="9"/>
      <c r="R73" s="1"/>
      <c r="S73" s="837"/>
      <c r="T73" s="57"/>
      <c r="U73" s="105"/>
      <c r="V73" s="57"/>
      <c r="W73" s="105"/>
      <c r="X73" s="57"/>
      <c r="Y73" s="105"/>
      <c r="Z73" s="57"/>
      <c r="AA73" s="105"/>
      <c r="AB73" s="57"/>
      <c r="AC73" s="105"/>
      <c r="AD73" s="57"/>
      <c r="AE73" s="105"/>
    </row>
    <row r="74" spans="1:31" ht="13.5" hidden="1" thickBot="1" x14ac:dyDescent="0.25">
      <c r="A74" s="53"/>
      <c r="B74" s="4" t="s">
        <v>36</v>
      </c>
      <c r="C74" s="9"/>
      <c r="D74" s="9"/>
      <c r="E74" s="9"/>
      <c r="F74" s="9"/>
      <c r="G74" s="9"/>
      <c r="H74" s="1"/>
      <c r="I74" s="9"/>
      <c r="J74" s="9"/>
      <c r="K74" s="9"/>
      <c r="L74" s="9"/>
      <c r="M74" s="1" t="e">
        <f>L74/K74</f>
        <v>#DIV/0!</v>
      </c>
      <c r="N74" s="9"/>
      <c r="O74" s="9"/>
      <c r="P74" s="9"/>
      <c r="Q74" s="9"/>
      <c r="R74" s="9"/>
      <c r="S74" s="837"/>
      <c r="T74" s="48"/>
      <c r="U74" s="38"/>
      <c r="V74" s="48"/>
      <c r="W74" s="38"/>
      <c r="X74" s="48"/>
      <c r="Y74" s="38"/>
      <c r="Z74" s="48"/>
      <c r="AA74" s="38"/>
      <c r="AB74" s="48"/>
      <c r="AC74" s="38"/>
      <c r="AD74" s="48"/>
      <c r="AE74" s="38"/>
    </row>
    <row r="75" spans="1:31" ht="13.5" thickBot="1" x14ac:dyDescent="0.25">
      <c r="A75" s="40">
        <v>5</v>
      </c>
      <c r="B75" s="54" t="s">
        <v>10</v>
      </c>
      <c r="C75" s="10" t="s">
        <v>30</v>
      </c>
      <c r="D75" s="10">
        <f>SUM(D76:D80)</f>
        <v>0</v>
      </c>
      <c r="E75" s="10" t="s">
        <v>30</v>
      </c>
      <c r="F75" s="10" t="s">
        <v>30</v>
      </c>
      <c r="G75" s="10">
        <f>SUM(G76:G80)</f>
        <v>-55921000</v>
      </c>
      <c r="H75" s="10" t="s">
        <v>30</v>
      </c>
      <c r="I75" s="10">
        <f>SUM(I76:I80)</f>
        <v>0</v>
      </c>
      <c r="J75" s="10">
        <f>SUM(J76:J80)</f>
        <v>0</v>
      </c>
      <c r="K75" s="10" t="s">
        <v>30</v>
      </c>
      <c r="L75" s="10">
        <f>SUM(L76:L80)</f>
        <v>0</v>
      </c>
      <c r="M75" s="10" t="s">
        <v>30</v>
      </c>
      <c r="N75" s="10">
        <f>SUM(N76:N80)</f>
        <v>0</v>
      </c>
      <c r="O75" s="10">
        <f>SUM(O76:O80)</f>
        <v>0</v>
      </c>
      <c r="P75" s="10" t="s">
        <v>30</v>
      </c>
      <c r="Q75" s="10">
        <f>SUM(Q76:Q80)</f>
        <v>0</v>
      </c>
      <c r="R75" s="10" t="s">
        <v>30</v>
      </c>
      <c r="S75" s="91">
        <f>SUM(C75:R75)</f>
        <v>-55921000</v>
      </c>
      <c r="T75" s="42">
        <f>SUM(T76:T80)</f>
        <v>0</v>
      </c>
      <c r="U75" s="102">
        <f t="shared" ref="U75:AE75" si="8">SUM(U76:U80)</f>
        <v>-2665000</v>
      </c>
      <c r="V75" s="42">
        <f t="shared" si="8"/>
        <v>0</v>
      </c>
      <c r="W75" s="102">
        <f t="shared" si="8"/>
        <v>0</v>
      </c>
      <c r="X75" s="42">
        <f t="shared" si="8"/>
        <v>0</v>
      </c>
      <c r="Y75" s="102">
        <f t="shared" si="8"/>
        <v>0</v>
      </c>
      <c r="Z75" s="42">
        <f t="shared" si="8"/>
        <v>0</v>
      </c>
      <c r="AA75" s="102">
        <f t="shared" si="8"/>
        <v>0</v>
      </c>
      <c r="AB75" s="42">
        <f t="shared" si="8"/>
        <v>0</v>
      </c>
      <c r="AC75" s="102">
        <f t="shared" si="8"/>
        <v>0</v>
      </c>
      <c r="AD75" s="42">
        <f t="shared" si="8"/>
        <v>0</v>
      </c>
      <c r="AE75" s="102">
        <f t="shared" si="8"/>
        <v>0</v>
      </c>
    </row>
    <row r="76" spans="1:31" ht="12.75" customHeight="1" x14ac:dyDescent="0.2">
      <c r="A76" s="55"/>
      <c r="B76" s="4" t="s">
        <v>69</v>
      </c>
      <c r="C76" s="9"/>
      <c r="D76" s="9"/>
      <c r="E76" s="9"/>
      <c r="F76" s="9">
        <v>55921000</v>
      </c>
      <c r="G76" s="9">
        <v>-55921000</v>
      </c>
      <c r="H76" s="112">
        <v>-1</v>
      </c>
      <c r="I76" s="9"/>
      <c r="J76" s="9"/>
      <c r="K76" s="9"/>
      <c r="L76" s="9"/>
      <c r="M76" s="1"/>
      <c r="N76" s="9"/>
      <c r="O76" s="9"/>
      <c r="P76" s="9"/>
      <c r="Q76" s="9"/>
      <c r="R76" s="9"/>
      <c r="S76" s="834"/>
      <c r="T76" s="103"/>
      <c r="U76" s="104">
        <v>-2665000</v>
      </c>
      <c r="V76" s="103"/>
      <c r="W76" s="104"/>
      <c r="X76" s="103"/>
      <c r="Y76" s="104"/>
      <c r="Z76" s="103"/>
      <c r="AA76" s="104"/>
      <c r="AB76" s="103"/>
      <c r="AC76" s="104"/>
      <c r="AD76" s="103"/>
      <c r="AE76" s="104"/>
    </row>
    <row r="77" spans="1:31" ht="18" customHeight="1" x14ac:dyDescent="0.2">
      <c r="A77" s="87"/>
      <c r="B77" s="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"/>
      <c r="N77" s="13"/>
      <c r="O77" s="13"/>
      <c r="P77" s="13"/>
      <c r="Q77" s="13"/>
      <c r="R77" s="13"/>
      <c r="S77" s="835"/>
      <c r="T77" s="57"/>
      <c r="U77" s="105"/>
      <c r="V77" s="57"/>
      <c r="W77" s="105"/>
      <c r="X77" s="57"/>
      <c r="Y77" s="105"/>
      <c r="Z77" s="57"/>
      <c r="AA77" s="105"/>
      <c r="AB77" s="57"/>
      <c r="AC77" s="105"/>
      <c r="AD77" s="57"/>
      <c r="AE77" s="105"/>
    </row>
    <row r="78" spans="1:31" x14ac:dyDescent="0.2">
      <c r="A78" s="87"/>
      <c r="B78" s="12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35"/>
      <c r="N78" s="13"/>
      <c r="O78" s="13"/>
      <c r="P78" s="13"/>
      <c r="Q78" s="13"/>
      <c r="R78" s="13"/>
      <c r="S78" s="835"/>
      <c r="T78" s="57"/>
      <c r="U78" s="105"/>
      <c r="V78" s="57"/>
      <c r="W78" s="105"/>
      <c r="X78" s="57"/>
      <c r="Y78" s="105"/>
      <c r="Z78" s="57"/>
      <c r="AA78" s="105"/>
      <c r="AB78" s="57"/>
      <c r="AC78" s="105"/>
      <c r="AD78" s="57"/>
      <c r="AE78" s="105"/>
    </row>
    <row r="79" spans="1:31" x14ac:dyDescent="0.2">
      <c r="A79" s="87"/>
      <c r="B79" s="12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35"/>
      <c r="N79" s="13"/>
      <c r="O79" s="13"/>
      <c r="P79" s="13"/>
      <c r="Q79" s="13"/>
      <c r="R79" s="13"/>
      <c r="S79" s="835"/>
      <c r="T79" s="57"/>
      <c r="U79" s="105"/>
      <c r="V79" s="57"/>
      <c r="W79" s="105"/>
      <c r="X79" s="57"/>
      <c r="Y79" s="105"/>
      <c r="Z79" s="57"/>
      <c r="AA79" s="105"/>
      <c r="AB79" s="57"/>
      <c r="AC79" s="105"/>
      <c r="AD79" s="57"/>
      <c r="AE79" s="105"/>
    </row>
    <row r="80" spans="1:31" ht="13.5" thickBot="1" x14ac:dyDescent="0.25">
      <c r="A80" s="87"/>
      <c r="B80" s="12"/>
      <c r="C80" s="13"/>
      <c r="D80" s="13"/>
      <c r="E80" s="13"/>
      <c r="F80" s="13"/>
      <c r="G80" s="36"/>
      <c r="H80" s="35"/>
      <c r="I80" s="13"/>
      <c r="J80" s="13"/>
      <c r="K80" s="13"/>
      <c r="L80" s="13"/>
      <c r="M80" s="35"/>
      <c r="N80" s="13"/>
      <c r="O80" s="13"/>
      <c r="P80" s="13"/>
      <c r="Q80" s="13"/>
      <c r="R80" s="13"/>
      <c r="S80" s="835"/>
      <c r="T80" s="48"/>
      <c r="U80" s="38"/>
      <c r="V80" s="48"/>
      <c r="W80" s="38"/>
      <c r="X80" s="48"/>
      <c r="Y80" s="38"/>
      <c r="Z80" s="48"/>
      <c r="AA80" s="38"/>
      <c r="AB80" s="48"/>
      <c r="AC80" s="38"/>
      <c r="AD80" s="48"/>
      <c r="AE80" s="38"/>
    </row>
    <row r="81" spans="1:31" ht="35.25" customHeight="1" thickBot="1" x14ac:dyDescent="0.25">
      <c r="A81" s="29">
        <v>6</v>
      </c>
      <c r="B81" s="56" t="s">
        <v>19</v>
      </c>
      <c r="C81" s="42" t="s">
        <v>30</v>
      </c>
      <c r="D81" s="42">
        <f>SUM(D82:D97)</f>
        <v>0</v>
      </c>
      <c r="E81" s="42" t="s">
        <v>30</v>
      </c>
      <c r="F81" s="42" t="s">
        <v>30</v>
      </c>
      <c r="G81" s="42">
        <f>SUM(G82:G95)</f>
        <v>0</v>
      </c>
      <c r="H81" s="42" t="s">
        <v>30</v>
      </c>
      <c r="I81" s="42">
        <f>SUM(I82:I95)</f>
        <v>0</v>
      </c>
      <c r="J81" s="42">
        <f>SUM(J82:J95)</f>
        <v>0</v>
      </c>
      <c r="K81" s="42" t="s">
        <v>30</v>
      </c>
      <c r="L81" s="42">
        <f>SUM(L82:L97)</f>
        <v>0</v>
      </c>
      <c r="M81" s="42" t="s">
        <v>30</v>
      </c>
      <c r="N81" s="42">
        <f>SUM(N82:N95)</f>
        <v>0</v>
      </c>
      <c r="O81" s="42">
        <f>SUM(O82:O95)</f>
        <v>0</v>
      </c>
      <c r="P81" s="42" t="s">
        <v>30</v>
      </c>
      <c r="Q81" s="42">
        <f>SUM(Q82:Q97)</f>
        <v>0</v>
      </c>
      <c r="R81" s="42" t="s">
        <v>30</v>
      </c>
      <c r="S81" s="91">
        <f>SUM(C81:R81)</f>
        <v>0</v>
      </c>
      <c r="T81" s="42">
        <f>SUM(T88:T97)</f>
        <v>0</v>
      </c>
      <c r="U81" s="102">
        <f t="shared" ref="U81:AE81" si="9">SUM(U88:U97)</f>
        <v>0</v>
      </c>
      <c r="V81" s="42">
        <f t="shared" si="9"/>
        <v>0</v>
      </c>
      <c r="W81" s="102">
        <f t="shared" si="9"/>
        <v>0</v>
      </c>
      <c r="X81" s="42">
        <f t="shared" si="9"/>
        <v>0</v>
      </c>
      <c r="Y81" s="102">
        <f t="shared" si="9"/>
        <v>0</v>
      </c>
      <c r="Z81" s="42">
        <f t="shared" si="9"/>
        <v>0</v>
      </c>
      <c r="AA81" s="102">
        <f t="shared" si="9"/>
        <v>0</v>
      </c>
      <c r="AB81" s="42">
        <f t="shared" si="9"/>
        <v>0</v>
      </c>
      <c r="AC81" s="102">
        <f t="shared" si="9"/>
        <v>0</v>
      </c>
      <c r="AD81" s="42">
        <f t="shared" si="9"/>
        <v>0</v>
      </c>
      <c r="AE81" s="102">
        <f t="shared" si="9"/>
        <v>0</v>
      </c>
    </row>
    <row r="82" spans="1:31" ht="18.95" hidden="1" customHeight="1" x14ac:dyDescent="0.2">
      <c r="A82" s="830"/>
      <c r="B82" s="16" t="s">
        <v>31</v>
      </c>
      <c r="C82" s="6"/>
      <c r="D82" s="6"/>
      <c r="E82" s="7"/>
      <c r="F82" s="6"/>
      <c r="G82" s="6"/>
      <c r="H82" s="7"/>
      <c r="I82" s="6"/>
      <c r="J82" s="6"/>
      <c r="K82" s="6"/>
      <c r="L82" s="6"/>
      <c r="M82" s="7" t="e">
        <f>L82/K82</f>
        <v>#DIV/0!</v>
      </c>
      <c r="N82" s="6"/>
      <c r="O82" s="6"/>
      <c r="P82" s="6"/>
      <c r="Q82" s="6"/>
      <c r="R82" s="6"/>
      <c r="S82" s="834"/>
      <c r="T82" s="103"/>
      <c r="U82" s="104"/>
      <c r="V82" s="103"/>
      <c r="W82" s="104"/>
      <c r="X82" s="103"/>
      <c r="Y82" s="104"/>
      <c r="Z82" s="103"/>
      <c r="AA82" s="104"/>
      <c r="AB82" s="103"/>
      <c r="AC82" s="104"/>
      <c r="AD82" s="103"/>
      <c r="AE82" s="104"/>
    </row>
    <row r="83" spans="1:31" ht="25.5" hidden="1" customHeight="1" x14ac:dyDescent="0.2">
      <c r="A83" s="803"/>
      <c r="B83" s="14" t="s">
        <v>32</v>
      </c>
      <c r="C83" s="9"/>
      <c r="D83" s="9"/>
      <c r="E83" s="1"/>
      <c r="F83" s="9"/>
      <c r="G83" s="9"/>
      <c r="H83" s="1"/>
      <c r="I83" s="9"/>
      <c r="J83" s="9"/>
      <c r="K83" s="9"/>
      <c r="L83" s="9"/>
      <c r="M83" s="1" t="e">
        <f>L83/K83</f>
        <v>#DIV/0!</v>
      </c>
      <c r="N83" s="9"/>
      <c r="O83" s="9"/>
      <c r="P83" s="9"/>
      <c r="Q83" s="9"/>
      <c r="R83" s="9"/>
      <c r="S83" s="835"/>
      <c r="T83" s="57"/>
      <c r="U83" s="105"/>
      <c r="V83" s="57"/>
      <c r="W83" s="105"/>
      <c r="X83" s="57"/>
      <c r="Y83" s="105"/>
      <c r="Z83" s="57"/>
      <c r="AA83" s="105"/>
      <c r="AB83" s="57"/>
      <c r="AC83" s="105"/>
      <c r="AD83" s="57"/>
      <c r="AE83" s="105"/>
    </row>
    <row r="84" spans="1:31" ht="12.75" hidden="1" customHeight="1" x14ac:dyDescent="0.2">
      <c r="A84" s="803"/>
      <c r="B84" s="14" t="s">
        <v>33</v>
      </c>
      <c r="C84" s="9"/>
      <c r="D84" s="9"/>
      <c r="E84" s="1"/>
      <c r="F84" s="9"/>
      <c r="G84" s="9"/>
      <c r="H84" s="1"/>
      <c r="I84" s="9"/>
      <c r="J84" s="9"/>
      <c r="K84" s="9"/>
      <c r="L84" s="9"/>
      <c r="M84" s="1">
        <v>1</v>
      </c>
      <c r="N84" s="9"/>
      <c r="O84" s="9"/>
      <c r="P84" s="9"/>
      <c r="Q84" s="9"/>
      <c r="R84" s="9"/>
      <c r="S84" s="835"/>
      <c r="T84" s="57"/>
      <c r="U84" s="105"/>
      <c r="V84" s="57"/>
      <c r="W84" s="105"/>
      <c r="X84" s="57"/>
      <c r="Y84" s="105"/>
      <c r="Z84" s="57"/>
      <c r="AA84" s="105"/>
      <c r="AB84" s="57"/>
      <c r="AC84" s="105"/>
      <c r="AD84" s="57"/>
      <c r="AE84" s="105"/>
    </row>
    <row r="85" spans="1:31" ht="25.5" hidden="1" customHeight="1" x14ac:dyDescent="0.2">
      <c r="A85" s="803"/>
      <c r="B85" s="14" t="s">
        <v>35</v>
      </c>
      <c r="C85" s="9"/>
      <c r="D85" s="9"/>
      <c r="E85" s="1"/>
      <c r="F85" s="9"/>
      <c r="G85" s="9"/>
      <c r="H85" s="1"/>
      <c r="I85" s="9"/>
      <c r="J85" s="9"/>
      <c r="K85" s="9"/>
      <c r="L85" s="9"/>
      <c r="M85" s="1">
        <v>1</v>
      </c>
      <c r="N85" s="9"/>
      <c r="O85" s="9"/>
      <c r="P85" s="9"/>
      <c r="Q85" s="9"/>
      <c r="R85" s="9"/>
      <c r="S85" s="835"/>
      <c r="T85" s="57"/>
      <c r="U85" s="105"/>
      <c r="V85" s="57"/>
      <c r="W85" s="105"/>
      <c r="X85" s="57"/>
      <c r="Y85" s="105"/>
      <c r="Z85" s="57"/>
      <c r="AA85" s="105"/>
      <c r="AB85" s="57"/>
      <c r="AC85" s="105"/>
      <c r="AD85" s="57"/>
      <c r="AE85" s="105"/>
    </row>
    <row r="86" spans="1:31" ht="12.75" hidden="1" customHeight="1" x14ac:dyDescent="0.2">
      <c r="A86" s="803"/>
      <c r="B86" s="14" t="s">
        <v>34</v>
      </c>
      <c r="C86" s="9"/>
      <c r="D86" s="9"/>
      <c r="E86" s="1"/>
      <c r="F86" s="9"/>
      <c r="G86" s="9"/>
      <c r="H86" s="1"/>
      <c r="I86" s="9"/>
      <c r="J86" s="9"/>
      <c r="K86" s="9"/>
      <c r="L86" s="9"/>
      <c r="M86" s="1" t="e">
        <f>L86/K86</f>
        <v>#DIV/0!</v>
      </c>
      <c r="N86" s="9"/>
      <c r="O86" s="9"/>
      <c r="P86" s="9"/>
      <c r="Q86" s="9"/>
      <c r="R86" s="9"/>
      <c r="S86" s="835"/>
      <c r="T86" s="57"/>
      <c r="U86" s="105"/>
      <c r="V86" s="57"/>
      <c r="W86" s="105"/>
      <c r="X86" s="57"/>
      <c r="Y86" s="105"/>
      <c r="Z86" s="57"/>
      <c r="AA86" s="105"/>
      <c r="AB86" s="57"/>
      <c r="AC86" s="105"/>
      <c r="AD86" s="57"/>
      <c r="AE86" s="105"/>
    </row>
    <row r="87" spans="1:31" ht="12.75" hidden="1" customHeight="1" x14ac:dyDescent="0.2">
      <c r="A87" s="803"/>
      <c r="B87" s="14" t="s">
        <v>26</v>
      </c>
      <c r="C87" s="9"/>
      <c r="D87" s="9"/>
      <c r="E87" s="1"/>
      <c r="F87" s="9"/>
      <c r="G87" s="9"/>
      <c r="H87" s="1" t="e">
        <f>G87/F87</f>
        <v>#DIV/0!</v>
      </c>
      <c r="I87" s="9"/>
      <c r="J87" s="9"/>
      <c r="K87" s="9"/>
      <c r="L87" s="9"/>
      <c r="M87" s="1" t="e">
        <f t="shared" ref="M87" si="10">L87/K87</f>
        <v>#DIV/0!</v>
      </c>
      <c r="N87" s="9"/>
      <c r="O87" s="9"/>
      <c r="P87" s="9"/>
      <c r="Q87" s="9"/>
      <c r="R87" s="9"/>
      <c r="S87" s="835"/>
      <c r="T87" s="57"/>
      <c r="U87" s="105"/>
      <c r="V87" s="57"/>
      <c r="W87" s="105"/>
      <c r="X87" s="57"/>
      <c r="Y87" s="105"/>
      <c r="Z87" s="57"/>
      <c r="AA87" s="105"/>
      <c r="AB87" s="57"/>
      <c r="AC87" s="105"/>
      <c r="AD87" s="57"/>
      <c r="AE87" s="105"/>
    </row>
    <row r="88" spans="1:31" x14ac:dyDescent="0.2">
      <c r="A88" s="803"/>
      <c r="B88" s="15"/>
      <c r="C88" s="57"/>
      <c r="D88" s="9"/>
      <c r="E88" s="1"/>
      <c r="F88" s="9"/>
      <c r="G88" s="9"/>
      <c r="H88" s="1"/>
      <c r="I88" s="9"/>
      <c r="J88" s="9"/>
      <c r="K88" s="9"/>
      <c r="L88" s="9"/>
      <c r="M88" s="1"/>
      <c r="N88" s="9"/>
      <c r="O88" s="9"/>
      <c r="P88" s="9"/>
      <c r="Q88" s="9"/>
      <c r="R88" s="9"/>
      <c r="S88" s="835"/>
      <c r="T88" s="57"/>
      <c r="U88" s="105"/>
      <c r="V88" s="57"/>
      <c r="W88" s="105"/>
      <c r="X88" s="57"/>
      <c r="Y88" s="105"/>
      <c r="Z88" s="57"/>
      <c r="AA88" s="105"/>
      <c r="AB88" s="57"/>
      <c r="AC88" s="105"/>
      <c r="AD88" s="57"/>
      <c r="AE88" s="105"/>
    </row>
    <row r="89" spans="1:31" x14ac:dyDescent="0.2">
      <c r="A89" s="803"/>
      <c r="B89" s="14"/>
      <c r="C89" s="9"/>
      <c r="D89" s="9"/>
      <c r="E89" s="1"/>
      <c r="F89" s="9"/>
      <c r="G89" s="9"/>
      <c r="H89" s="1"/>
      <c r="I89" s="9"/>
      <c r="J89" s="9"/>
      <c r="K89" s="9"/>
      <c r="L89" s="9"/>
      <c r="M89" s="1"/>
      <c r="N89" s="9"/>
      <c r="O89" s="9"/>
      <c r="P89" s="9"/>
      <c r="Q89" s="9"/>
      <c r="R89" s="9"/>
      <c r="S89" s="835"/>
      <c r="T89" s="57"/>
      <c r="U89" s="105"/>
      <c r="V89" s="57"/>
      <c r="W89" s="105"/>
      <c r="X89" s="57"/>
      <c r="Y89" s="105"/>
      <c r="Z89" s="57"/>
      <c r="AA89" s="105"/>
      <c r="AB89" s="57"/>
      <c r="AC89" s="105"/>
      <c r="AD89" s="57"/>
      <c r="AE89" s="105"/>
    </row>
    <row r="90" spans="1:31" x14ac:dyDescent="0.2">
      <c r="A90" s="803"/>
      <c r="B90" s="14"/>
      <c r="C90" s="9"/>
      <c r="D90" s="9"/>
      <c r="E90" s="1"/>
      <c r="F90" s="9"/>
      <c r="G90" s="9"/>
      <c r="H90" s="78"/>
      <c r="I90" s="9"/>
      <c r="J90" s="9"/>
      <c r="K90" s="9"/>
      <c r="L90" s="9"/>
      <c r="M90" s="1"/>
      <c r="N90" s="9"/>
      <c r="O90" s="9"/>
      <c r="P90" s="9"/>
      <c r="Q90" s="9"/>
      <c r="R90" s="9"/>
      <c r="S90" s="835"/>
      <c r="T90" s="57"/>
      <c r="U90" s="105"/>
      <c r="V90" s="57"/>
      <c r="W90" s="105"/>
      <c r="X90" s="57"/>
      <c r="Y90" s="105"/>
      <c r="Z90" s="57"/>
      <c r="AA90" s="105"/>
      <c r="AB90" s="57"/>
      <c r="AC90" s="105"/>
      <c r="AD90" s="57"/>
      <c r="AE90" s="105"/>
    </row>
    <row r="91" spans="1:31" x14ac:dyDescent="0.2">
      <c r="A91" s="803"/>
      <c r="B91" s="14"/>
      <c r="C91" s="9"/>
      <c r="D91" s="9"/>
      <c r="E91" s="1"/>
      <c r="F91" s="9"/>
      <c r="G91" s="9"/>
      <c r="H91" s="1"/>
      <c r="I91" s="9"/>
      <c r="J91" s="9"/>
      <c r="K91" s="9"/>
      <c r="L91" s="9"/>
      <c r="M91" s="1"/>
      <c r="N91" s="9"/>
      <c r="O91" s="9"/>
      <c r="P91" s="9"/>
      <c r="Q91" s="9"/>
      <c r="R91" s="9"/>
      <c r="S91" s="835"/>
      <c r="T91" s="57"/>
      <c r="U91" s="105"/>
      <c r="V91" s="57"/>
      <c r="W91" s="105"/>
      <c r="X91" s="57"/>
      <c r="Y91" s="105"/>
      <c r="Z91" s="57"/>
      <c r="AA91" s="105"/>
      <c r="AB91" s="57"/>
      <c r="AC91" s="105"/>
      <c r="AD91" s="57"/>
      <c r="AE91" s="105"/>
    </row>
    <row r="92" spans="1:31" x14ac:dyDescent="0.2">
      <c r="A92" s="803"/>
      <c r="B92" s="14"/>
      <c r="C92" s="9"/>
      <c r="D92" s="9"/>
      <c r="E92" s="1"/>
      <c r="F92" s="9"/>
      <c r="G92" s="9"/>
      <c r="H92" s="1"/>
      <c r="I92" s="9"/>
      <c r="J92" s="9"/>
      <c r="K92" s="9"/>
      <c r="L92" s="9"/>
      <c r="M92" s="1"/>
      <c r="N92" s="9"/>
      <c r="O92" s="9"/>
      <c r="P92" s="9"/>
      <c r="Q92" s="9"/>
      <c r="R92" s="9"/>
      <c r="S92" s="835"/>
      <c r="T92" s="57"/>
      <c r="U92" s="105"/>
      <c r="V92" s="57"/>
      <c r="W92" s="105"/>
      <c r="X92" s="57"/>
      <c r="Y92" s="105"/>
      <c r="Z92" s="57"/>
      <c r="AA92" s="105"/>
      <c r="AB92" s="57"/>
      <c r="AC92" s="105"/>
      <c r="AD92" s="57"/>
      <c r="AE92" s="105"/>
    </row>
    <row r="93" spans="1:31" x14ac:dyDescent="0.2">
      <c r="A93" s="803"/>
      <c r="B93" s="14"/>
      <c r="C93" s="9"/>
      <c r="D93" s="9"/>
      <c r="E93" s="1"/>
      <c r="F93" s="9"/>
      <c r="G93" s="9"/>
      <c r="H93" s="1"/>
      <c r="I93" s="9"/>
      <c r="J93" s="9"/>
      <c r="K93" s="9"/>
      <c r="L93" s="9"/>
      <c r="M93" s="1"/>
      <c r="N93" s="9"/>
      <c r="O93" s="9"/>
      <c r="P93" s="9"/>
      <c r="Q93" s="9"/>
      <c r="R93" s="9"/>
      <c r="S93" s="835"/>
      <c r="T93" s="57"/>
      <c r="U93" s="105"/>
      <c r="V93" s="57"/>
      <c r="W93" s="105"/>
      <c r="X93" s="57"/>
      <c r="Y93" s="105"/>
      <c r="Z93" s="57"/>
      <c r="AA93" s="105"/>
      <c r="AB93" s="57"/>
      <c r="AC93" s="105"/>
      <c r="AD93" s="57"/>
      <c r="AE93" s="105"/>
    </row>
    <row r="94" spans="1:31" x14ac:dyDescent="0.2">
      <c r="A94" s="803"/>
      <c r="B94" s="14"/>
      <c r="C94" s="9"/>
      <c r="D94" s="9"/>
      <c r="E94" s="1"/>
      <c r="F94" s="9"/>
      <c r="G94" s="9"/>
      <c r="H94" s="1"/>
      <c r="I94" s="9"/>
      <c r="J94" s="9"/>
      <c r="K94" s="9"/>
      <c r="L94" s="9"/>
      <c r="M94" s="1"/>
      <c r="N94" s="9"/>
      <c r="O94" s="9"/>
      <c r="P94" s="9"/>
      <c r="Q94" s="9"/>
      <c r="R94" s="9"/>
      <c r="S94" s="835"/>
      <c r="T94" s="57"/>
      <c r="U94" s="105"/>
      <c r="V94" s="57"/>
      <c r="W94" s="105"/>
      <c r="X94" s="57"/>
      <c r="Y94" s="105"/>
      <c r="Z94" s="57"/>
      <c r="AA94" s="105"/>
      <c r="AB94" s="57"/>
      <c r="AC94" s="105"/>
      <c r="AD94" s="57"/>
      <c r="AE94" s="105"/>
    </row>
    <row r="95" spans="1:31" x14ac:dyDescent="0.2">
      <c r="A95" s="803"/>
      <c r="B95" s="14"/>
      <c r="C95" s="9"/>
      <c r="D95" s="9"/>
      <c r="E95" s="1"/>
      <c r="F95" s="9"/>
      <c r="G95" s="9"/>
      <c r="H95" s="1"/>
      <c r="I95" s="9"/>
      <c r="J95" s="9"/>
      <c r="K95" s="9"/>
      <c r="L95" s="9"/>
      <c r="M95" s="78"/>
      <c r="N95" s="9"/>
      <c r="O95" s="9"/>
      <c r="P95" s="9"/>
      <c r="Q95" s="9"/>
      <c r="R95" s="9"/>
      <c r="S95" s="835"/>
      <c r="T95" s="57"/>
      <c r="U95" s="105"/>
      <c r="V95" s="57"/>
      <c r="W95" s="105"/>
      <c r="X95" s="57"/>
      <c r="Y95" s="105"/>
      <c r="Z95" s="57"/>
      <c r="AA95" s="105"/>
      <c r="AB95" s="57"/>
      <c r="AC95" s="105"/>
      <c r="AD95" s="57"/>
      <c r="AE95" s="105"/>
    </row>
    <row r="96" spans="1:31" x14ac:dyDescent="0.2">
      <c r="A96" s="803"/>
      <c r="B96" s="14"/>
      <c r="C96" s="9"/>
      <c r="D96" s="9"/>
      <c r="E96" s="1"/>
      <c r="F96" s="9"/>
      <c r="G96" s="9"/>
      <c r="H96" s="1"/>
      <c r="I96" s="9"/>
      <c r="J96" s="9"/>
      <c r="K96" s="9"/>
      <c r="L96" s="9"/>
      <c r="M96" s="1"/>
      <c r="N96" s="9"/>
      <c r="O96" s="9"/>
      <c r="P96" s="9"/>
      <c r="Q96" s="13"/>
      <c r="R96" s="35"/>
      <c r="S96" s="835"/>
      <c r="T96" s="57"/>
      <c r="U96" s="105"/>
      <c r="V96" s="57"/>
      <c r="W96" s="105"/>
      <c r="X96" s="57"/>
      <c r="Y96" s="105"/>
      <c r="Z96" s="57"/>
      <c r="AA96" s="105"/>
      <c r="AB96" s="57"/>
      <c r="AC96" s="105"/>
      <c r="AD96" s="57"/>
      <c r="AE96" s="105"/>
    </row>
    <row r="97" spans="1:31" ht="13.5" thickBot="1" x14ac:dyDescent="0.25">
      <c r="A97" s="803"/>
      <c r="B97" s="58"/>
      <c r="C97" s="13"/>
      <c r="D97" s="13"/>
      <c r="E97" s="35"/>
      <c r="F97" s="13"/>
      <c r="G97" s="13"/>
      <c r="H97" s="35"/>
      <c r="I97" s="13"/>
      <c r="J97" s="13"/>
      <c r="K97" s="13"/>
      <c r="L97" s="13"/>
      <c r="M97" s="1"/>
      <c r="N97" s="13"/>
      <c r="O97" s="13"/>
      <c r="P97" s="13"/>
      <c r="Q97" s="36"/>
      <c r="R97" s="35"/>
      <c r="S97" s="836"/>
      <c r="T97" s="48"/>
      <c r="U97" s="38"/>
      <c r="V97" s="48"/>
      <c r="W97" s="38"/>
      <c r="X97" s="48"/>
      <c r="Y97" s="38"/>
      <c r="Z97" s="48"/>
      <c r="AA97" s="38"/>
      <c r="AB97" s="48"/>
      <c r="AC97" s="38"/>
      <c r="AD97" s="48"/>
      <c r="AE97" s="38"/>
    </row>
    <row r="98" spans="1:31" ht="13.5" thickBot="1" x14ac:dyDescent="0.25">
      <c r="A98" s="59">
        <v>7</v>
      </c>
      <c r="B98" s="30" t="s">
        <v>11</v>
      </c>
      <c r="C98" s="10" t="s">
        <v>30</v>
      </c>
      <c r="D98" s="10">
        <f>SUM(D99:D102)</f>
        <v>0</v>
      </c>
      <c r="E98" s="10" t="s">
        <v>30</v>
      </c>
      <c r="F98" s="10" t="s">
        <v>30</v>
      </c>
      <c r="G98" s="10">
        <f>SUM(G99:G102)</f>
        <v>32082</v>
      </c>
      <c r="H98" s="10" t="s">
        <v>30</v>
      </c>
      <c r="I98" s="10">
        <f>SUM(I99:I102)</f>
        <v>0</v>
      </c>
      <c r="J98" s="10">
        <f>SUM(J99:J102)</f>
        <v>0</v>
      </c>
      <c r="K98" s="10" t="s">
        <v>30</v>
      </c>
      <c r="L98" s="10">
        <f>SUM(L99:L102)</f>
        <v>0</v>
      </c>
      <c r="M98" s="10" t="s">
        <v>30</v>
      </c>
      <c r="N98" s="10">
        <f>SUM(N99:N102)</f>
        <v>0</v>
      </c>
      <c r="O98" s="10">
        <f>SUM(O99:O102)</f>
        <v>0</v>
      </c>
      <c r="P98" s="10" t="s">
        <v>30</v>
      </c>
      <c r="Q98" s="10">
        <f>SUM(Q99:Q102)</f>
        <v>0</v>
      </c>
      <c r="R98" s="10" t="s">
        <v>30</v>
      </c>
      <c r="S98" s="91">
        <f>SUM(C98:R98)</f>
        <v>32082</v>
      </c>
      <c r="T98" s="42">
        <f>SUM(T99:T102)</f>
        <v>0</v>
      </c>
      <c r="U98" s="102">
        <f t="shared" ref="U98:AE98" si="11">SUM(U99:U102)</f>
        <v>0</v>
      </c>
      <c r="V98" s="42">
        <f t="shared" si="11"/>
        <v>0</v>
      </c>
      <c r="W98" s="102">
        <f t="shared" si="11"/>
        <v>0</v>
      </c>
      <c r="X98" s="42">
        <f t="shared" si="11"/>
        <v>0</v>
      </c>
      <c r="Y98" s="102">
        <f t="shared" si="11"/>
        <v>0</v>
      </c>
      <c r="Z98" s="42">
        <f t="shared" si="11"/>
        <v>0</v>
      </c>
      <c r="AA98" s="102">
        <f t="shared" si="11"/>
        <v>0</v>
      </c>
      <c r="AB98" s="42">
        <f t="shared" si="11"/>
        <v>0</v>
      </c>
      <c r="AC98" s="102">
        <f t="shared" si="11"/>
        <v>0</v>
      </c>
      <c r="AD98" s="42">
        <f t="shared" si="11"/>
        <v>0</v>
      </c>
      <c r="AE98" s="102">
        <f t="shared" si="11"/>
        <v>0</v>
      </c>
    </row>
    <row r="99" spans="1:31" x14ac:dyDescent="0.2">
      <c r="A99" s="803"/>
      <c r="B99" s="16" t="s">
        <v>76</v>
      </c>
      <c r="C99" s="6"/>
      <c r="D99" s="6"/>
      <c r="E99" s="6"/>
      <c r="F99" s="6">
        <v>0</v>
      </c>
      <c r="G99" s="6">
        <v>32082</v>
      </c>
      <c r="H99" s="6"/>
      <c r="I99" s="6"/>
      <c r="J99" s="6"/>
      <c r="K99" s="6"/>
      <c r="L99" s="6"/>
      <c r="M99" s="7"/>
      <c r="N99" s="6"/>
      <c r="O99" s="6"/>
      <c r="P99" s="6"/>
      <c r="Q99" s="6"/>
      <c r="R99" s="60"/>
      <c r="S99" s="834"/>
      <c r="T99" s="103"/>
      <c r="U99" s="104"/>
      <c r="V99" s="103"/>
      <c r="W99" s="104"/>
      <c r="X99" s="103"/>
      <c r="Y99" s="104"/>
      <c r="Z99" s="103"/>
      <c r="AA99" s="104"/>
      <c r="AB99" s="103"/>
      <c r="AC99" s="104"/>
      <c r="AD99" s="103"/>
      <c r="AE99" s="104"/>
    </row>
    <row r="100" spans="1:31" ht="13.9" customHeight="1" x14ac:dyDescent="0.2">
      <c r="A100" s="803"/>
      <c r="B100" s="16"/>
      <c r="C100" s="6"/>
      <c r="D100" s="6"/>
      <c r="E100" s="6"/>
      <c r="F100" s="6"/>
      <c r="G100" s="6"/>
      <c r="H100" s="7"/>
      <c r="I100" s="6"/>
      <c r="J100" s="6"/>
      <c r="K100" s="6"/>
      <c r="L100" s="6"/>
      <c r="M100" s="7"/>
      <c r="N100" s="6"/>
      <c r="O100" s="6"/>
      <c r="P100" s="6"/>
      <c r="Q100" s="6"/>
      <c r="R100" s="60"/>
      <c r="S100" s="835"/>
      <c r="T100" s="57"/>
      <c r="U100" s="105"/>
      <c r="V100" s="57"/>
      <c r="W100" s="105"/>
      <c r="X100" s="57"/>
      <c r="Y100" s="105"/>
      <c r="Z100" s="57"/>
      <c r="AA100" s="105"/>
      <c r="AB100" s="57"/>
      <c r="AC100" s="105"/>
      <c r="AD100" s="57"/>
      <c r="AE100" s="105"/>
    </row>
    <row r="101" spans="1:31" ht="15.75" customHeight="1" x14ac:dyDescent="0.2">
      <c r="A101" s="803"/>
      <c r="B101" s="14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1"/>
      <c r="N101" s="9"/>
      <c r="O101" s="9"/>
      <c r="P101" s="9"/>
      <c r="Q101" s="9"/>
      <c r="R101" s="17"/>
      <c r="S101" s="835"/>
      <c r="T101" s="57"/>
      <c r="U101" s="105"/>
      <c r="V101" s="57"/>
      <c r="W101" s="105"/>
      <c r="X101" s="57"/>
      <c r="Y101" s="105"/>
      <c r="Z101" s="57"/>
      <c r="AA101" s="105"/>
      <c r="AB101" s="57"/>
      <c r="AC101" s="105"/>
      <c r="AD101" s="57"/>
      <c r="AE101" s="105"/>
    </row>
    <row r="102" spans="1:31" ht="13.7" customHeight="1" thickBot="1" x14ac:dyDescent="0.25">
      <c r="A102" s="803"/>
      <c r="B102" s="14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17"/>
      <c r="N102" s="9"/>
      <c r="O102" s="9"/>
      <c r="P102" s="23"/>
      <c r="Q102" s="23"/>
      <c r="R102" s="17"/>
      <c r="S102" s="836"/>
      <c r="T102" s="48"/>
      <c r="U102" s="38"/>
      <c r="V102" s="48"/>
      <c r="W102" s="38"/>
      <c r="X102" s="48"/>
      <c r="Y102" s="38"/>
      <c r="Z102" s="48"/>
      <c r="AA102" s="38"/>
      <c r="AB102" s="48"/>
      <c r="AC102" s="38"/>
      <c r="AD102" s="48"/>
      <c r="AE102" s="38"/>
    </row>
    <row r="103" spans="1:31" ht="13.5" thickBot="1" x14ac:dyDescent="0.25">
      <c r="A103" s="29">
        <v>8</v>
      </c>
      <c r="B103" s="30" t="s">
        <v>12</v>
      </c>
      <c r="C103" s="10" t="s">
        <v>30</v>
      </c>
      <c r="D103" s="10">
        <f t="shared" ref="D103:Q103" si="12">SUM(D104:D104)</f>
        <v>0</v>
      </c>
      <c r="E103" s="10" t="s">
        <v>30</v>
      </c>
      <c r="F103" s="10" t="s">
        <v>30</v>
      </c>
      <c r="G103" s="10">
        <f t="shared" si="12"/>
        <v>0</v>
      </c>
      <c r="H103" s="10" t="s">
        <v>30</v>
      </c>
      <c r="I103" s="10">
        <f t="shared" si="12"/>
        <v>0</v>
      </c>
      <c r="J103" s="10">
        <f t="shared" si="12"/>
        <v>0</v>
      </c>
      <c r="K103" s="10" t="s">
        <v>30</v>
      </c>
      <c r="L103" s="10">
        <f t="shared" si="12"/>
        <v>0</v>
      </c>
      <c r="M103" s="10" t="s">
        <v>30</v>
      </c>
      <c r="N103" s="10">
        <f t="shared" si="12"/>
        <v>0</v>
      </c>
      <c r="O103" s="10">
        <f t="shared" si="12"/>
        <v>0</v>
      </c>
      <c r="P103" s="10" t="s">
        <v>30</v>
      </c>
      <c r="Q103" s="10">
        <f t="shared" si="12"/>
        <v>0</v>
      </c>
      <c r="R103" s="10" t="s">
        <v>30</v>
      </c>
      <c r="S103" s="91">
        <f>SUM(C103:R103)</f>
        <v>0</v>
      </c>
      <c r="T103" s="42">
        <f>T104</f>
        <v>0</v>
      </c>
      <c r="U103" s="102">
        <f t="shared" ref="U103:AE103" si="13">U104</f>
        <v>0</v>
      </c>
      <c r="V103" s="42">
        <f t="shared" si="13"/>
        <v>0</v>
      </c>
      <c r="W103" s="102">
        <f t="shared" si="13"/>
        <v>0</v>
      </c>
      <c r="X103" s="42">
        <f t="shared" si="13"/>
        <v>0</v>
      </c>
      <c r="Y103" s="102">
        <f t="shared" si="13"/>
        <v>0</v>
      </c>
      <c r="Z103" s="42">
        <f t="shared" si="13"/>
        <v>0</v>
      </c>
      <c r="AA103" s="102">
        <f t="shared" si="13"/>
        <v>0</v>
      </c>
      <c r="AB103" s="42">
        <f t="shared" si="13"/>
        <v>0</v>
      </c>
      <c r="AC103" s="102">
        <f t="shared" si="13"/>
        <v>0</v>
      </c>
      <c r="AD103" s="42">
        <f t="shared" si="13"/>
        <v>0</v>
      </c>
      <c r="AE103" s="102">
        <f t="shared" si="13"/>
        <v>0</v>
      </c>
    </row>
    <row r="104" spans="1:31" ht="13.5" thickBot="1" x14ac:dyDescent="0.25">
      <c r="A104" s="61"/>
      <c r="B104" s="16" t="s">
        <v>37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7" t="e">
        <f>L104/K104</f>
        <v>#DIV/0!</v>
      </c>
      <c r="N104" s="6"/>
      <c r="O104" s="6"/>
      <c r="P104" s="6"/>
      <c r="Q104" s="6"/>
      <c r="R104" s="6"/>
      <c r="S104" s="92"/>
      <c r="T104" s="103"/>
      <c r="U104" s="104"/>
      <c r="V104" s="103"/>
      <c r="W104" s="104"/>
      <c r="X104" s="103"/>
      <c r="Y104" s="104"/>
      <c r="Z104" s="103"/>
      <c r="AA104" s="104"/>
      <c r="AB104" s="103"/>
      <c r="AC104" s="104"/>
      <c r="AD104" s="103"/>
      <c r="AE104" s="104"/>
    </row>
    <row r="105" spans="1:31" ht="13.5" hidden="1" thickBot="1" x14ac:dyDescent="0.25">
      <c r="A105" s="62"/>
      <c r="B105" s="63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93"/>
      <c r="T105" s="48"/>
      <c r="U105" s="38"/>
      <c r="V105" s="48"/>
      <c r="W105" s="38"/>
      <c r="X105" s="48"/>
      <c r="Y105" s="38"/>
      <c r="Z105" s="48"/>
      <c r="AA105" s="38"/>
      <c r="AB105" s="48"/>
      <c r="AC105" s="38"/>
      <c r="AD105" s="48"/>
      <c r="AE105" s="38"/>
    </row>
    <row r="106" spans="1:31" ht="13.5" thickBot="1" x14ac:dyDescent="0.25">
      <c r="A106" s="806" t="s">
        <v>13</v>
      </c>
      <c r="B106" s="807"/>
      <c r="C106" s="10" t="s">
        <v>30</v>
      </c>
      <c r="D106" s="10">
        <f>SUM(D7+D41+D48+D64+D75+D81+D98+D103)</f>
        <v>942800</v>
      </c>
      <c r="E106" s="10" t="s">
        <v>30</v>
      </c>
      <c r="F106" s="10" t="s">
        <v>30</v>
      </c>
      <c r="G106" s="10">
        <f>SUM(G7+G41+G48+G64+G75+G81+G98+G103)</f>
        <v>-54607000</v>
      </c>
      <c r="H106" s="10" t="s">
        <v>30</v>
      </c>
      <c r="I106" s="10" t="e">
        <f>SUM(I7+I41+I48+I64+I75+I81+#REF!+I98+I103+#REF!)</f>
        <v>#REF!</v>
      </c>
      <c r="J106" s="10" t="e">
        <f>SUM(J7+J41+J48+J64+J75+J81+#REF!+J98+J103+#REF!)</f>
        <v>#REF!</v>
      </c>
      <c r="K106" s="10" t="s">
        <v>30</v>
      </c>
      <c r="L106" s="10">
        <f>SUM(L7+L41+L48+L64+L75+L81+L98+L103)</f>
        <v>-2256832</v>
      </c>
      <c r="M106" s="10" t="s">
        <v>30</v>
      </c>
      <c r="N106" s="10">
        <f>SUM(N7+N41+N48+N64+N75+N81+N98+N103)</f>
        <v>0</v>
      </c>
      <c r="O106" s="10">
        <f>SUM(O7+O41+O48+O64+O75+O81+O98+O103)</f>
        <v>0</v>
      </c>
      <c r="P106" s="10" t="s">
        <v>30</v>
      </c>
      <c r="Q106" s="10">
        <f>SUM(Q7+Q41+Q48+Q64+Q75+Q81+Q98+Q103)</f>
        <v>137248117</v>
      </c>
      <c r="R106" s="10" t="s">
        <v>30</v>
      </c>
      <c r="S106" s="91">
        <f>SUM(S7+S41+S48+S64+S75+S81+S98+S103)</f>
        <v>81327085</v>
      </c>
      <c r="T106" s="42">
        <f t="shared" ref="T106:AE106" si="14">SUM(T7+T41+T48+T64+T75+T81+T98+T103)</f>
        <v>35000000</v>
      </c>
      <c r="U106" s="11">
        <f t="shared" si="14"/>
        <v>-2665000</v>
      </c>
      <c r="V106" s="42">
        <f t="shared" si="14"/>
        <v>0</v>
      </c>
      <c r="W106" s="11">
        <f t="shared" si="14"/>
        <v>0</v>
      </c>
      <c r="X106" s="42">
        <f t="shared" si="14"/>
        <v>75191767</v>
      </c>
      <c r="Y106" s="11">
        <f t="shared" si="14"/>
        <v>0</v>
      </c>
      <c r="Z106" s="42">
        <f t="shared" si="14"/>
        <v>30800000</v>
      </c>
      <c r="AA106" s="11">
        <f t="shared" si="14"/>
        <v>0</v>
      </c>
      <c r="AB106" s="42">
        <f t="shared" si="14"/>
        <v>0</v>
      </c>
      <c r="AC106" s="11">
        <f t="shared" si="14"/>
        <v>0</v>
      </c>
      <c r="AD106" s="42">
        <f t="shared" si="14"/>
        <v>79522818</v>
      </c>
      <c r="AE106" s="11">
        <f t="shared" si="14"/>
        <v>0</v>
      </c>
    </row>
    <row r="107" spans="1:31" ht="13.5" thickBot="1" x14ac:dyDescent="0.25">
      <c r="A107" s="809"/>
      <c r="B107" s="810"/>
      <c r="C107" s="798"/>
      <c r="D107" s="799"/>
      <c r="E107" s="800"/>
      <c r="F107" s="800"/>
      <c r="G107" s="800"/>
      <c r="H107" s="800"/>
      <c r="I107" s="64"/>
      <c r="J107" s="64"/>
      <c r="K107" s="800"/>
      <c r="L107" s="800"/>
      <c r="M107" s="800"/>
      <c r="N107" s="64"/>
      <c r="O107" s="64"/>
      <c r="P107" s="800"/>
      <c r="Q107" s="800"/>
      <c r="R107" s="800"/>
      <c r="S107" s="94"/>
      <c r="T107" s="106"/>
      <c r="U107" s="107"/>
      <c r="V107" s="106"/>
      <c r="W107" s="107"/>
      <c r="X107" s="106"/>
      <c r="Y107" s="107"/>
      <c r="Z107" s="106"/>
      <c r="AA107" s="107"/>
      <c r="AB107" s="106"/>
      <c r="AC107" s="107"/>
      <c r="AD107" s="106"/>
      <c r="AE107" s="107"/>
    </row>
    <row r="108" spans="1:31" x14ac:dyDescent="0.2">
      <c r="A108" s="803" t="s">
        <v>14</v>
      </c>
      <c r="B108" s="804"/>
      <c r="C108" s="808">
        <f>D106+G106</f>
        <v>-53664200</v>
      </c>
      <c r="D108" s="795"/>
      <c r="E108" s="795"/>
      <c r="F108" s="795"/>
      <c r="G108" s="795"/>
      <c r="H108" s="795"/>
      <c r="I108" s="65"/>
      <c r="J108" s="65"/>
      <c r="K108" s="795">
        <f>L106</f>
        <v>-2256832</v>
      </c>
      <c r="L108" s="795"/>
      <c r="M108" s="795"/>
      <c r="N108" s="65"/>
      <c r="O108" s="65"/>
      <c r="P108" s="795">
        <f>Q106</f>
        <v>137248117</v>
      </c>
      <c r="Q108" s="795"/>
      <c r="R108" s="795"/>
      <c r="S108" s="65">
        <f>C108+K108+P108</f>
        <v>81327085</v>
      </c>
      <c r="T108" s="108"/>
      <c r="U108" s="109"/>
      <c r="V108" s="108"/>
      <c r="W108" s="109"/>
      <c r="X108" s="108"/>
      <c r="Y108" s="109"/>
      <c r="Z108" s="108"/>
      <c r="AA108" s="109"/>
      <c r="AB108" s="108"/>
      <c r="AC108" s="109"/>
      <c r="AD108" s="108"/>
      <c r="AE108" s="109"/>
    </row>
    <row r="109" spans="1:31" hidden="1" x14ac:dyDescent="0.2">
      <c r="A109" s="66">
        <v>9</v>
      </c>
      <c r="B109" s="67" t="s">
        <v>20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95">
        <f>P109+R109</f>
        <v>0</v>
      </c>
      <c r="T109" s="57"/>
      <c r="U109" s="105"/>
      <c r="V109" s="57"/>
      <c r="W109" s="105"/>
      <c r="X109" s="57"/>
      <c r="Y109" s="105"/>
      <c r="Z109" s="57"/>
      <c r="AA109" s="105"/>
      <c r="AB109" s="57"/>
      <c r="AC109" s="105"/>
      <c r="AD109" s="57"/>
      <c r="AE109" s="105"/>
    </row>
    <row r="110" spans="1:31" x14ac:dyDescent="0.2">
      <c r="A110" s="68"/>
      <c r="B110" s="69" t="s">
        <v>22</v>
      </c>
      <c r="C110" s="83"/>
      <c r="D110" s="83"/>
      <c r="E110" s="83"/>
      <c r="F110" s="83"/>
      <c r="G110" s="83">
        <v>0</v>
      </c>
      <c r="H110" s="83">
        <v>0</v>
      </c>
      <c r="I110" s="83"/>
      <c r="J110" s="83"/>
      <c r="K110" s="83"/>
      <c r="L110" s="83"/>
      <c r="M110" s="84"/>
      <c r="N110" s="83"/>
      <c r="O110" s="83"/>
      <c r="P110" s="83"/>
      <c r="Q110" s="83"/>
      <c r="R110" s="83"/>
      <c r="S110" s="96">
        <f>F110+K110+L110</f>
        <v>0</v>
      </c>
      <c r="T110" s="57"/>
      <c r="U110" s="105"/>
      <c r="V110" s="57"/>
      <c r="W110" s="105"/>
      <c r="X110" s="57"/>
      <c r="Y110" s="105"/>
      <c r="Z110" s="57"/>
      <c r="AA110" s="105"/>
      <c r="AB110" s="57"/>
      <c r="AC110" s="105"/>
      <c r="AD110" s="57"/>
      <c r="AE110" s="105"/>
    </row>
    <row r="111" spans="1:31" x14ac:dyDescent="0.2">
      <c r="A111" s="68"/>
      <c r="B111" s="69" t="s">
        <v>25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5"/>
      <c r="N111" s="83"/>
      <c r="O111" s="83"/>
      <c r="P111" s="83"/>
      <c r="Q111" s="83"/>
      <c r="R111" s="83"/>
      <c r="S111" s="96"/>
      <c r="T111" s="57"/>
      <c r="U111" s="105"/>
      <c r="V111" s="57"/>
      <c r="W111" s="105"/>
      <c r="X111" s="57"/>
      <c r="Y111" s="105"/>
      <c r="Z111" s="57"/>
      <c r="AA111" s="105"/>
      <c r="AB111" s="57"/>
      <c r="AC111" s="105"/>
      <c r="AD111" s="57"/>
      <c r="AE111" s="105"/>
    </row>
    <row r="112" spans="1:31" ht="13.5" thickBot="1" x14ac:dyDescent="0.25">
      <c r="A112" s="68"/>
      <c r="B112" s="69" t="s">
        <v>39</v>
      </c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4"/>
      <c r="N112" s="83"/>
      <c r="O112" s="83"/>
      <c r="P112" s="83"/>
      <c r="Q112" s="83"/>
      <c r="R112" s="83"/>
      <c r="S112" s="96"/>
      <c r="T112" s="97"/>
      <c r="U112" s="73"/>
      <c r="V112" s="97"/>
      <c r="W112" s="73"/>
      <c r="X112" s="97"/>
      <c r="Y112" s="73"/>
      <c r="Z112" s="97"/>
      <c r="AA112" s="73"/>
      <c r="AB112" s="97"/>
      <c r="AC112" s="73"/>
      <c r="AD112" s="97"/>
      <c r="AE112" s="73"/>
    </row>
    <row r="113" spans="1:19" ht="13.5" hidden="1" thickBot="1" x14ac:dyDescent="0.25">
      <c r="A113" s="70">
        <v>10</v>
      </c>
      <c r="B113" s="21" t="s">
        <v>23</v>
      </c>
      <c r="C113" s="71"/>
      <c r="D113" s="71"/>
      <c r="E113" s="71"/>
      <c r="F113" s="71"/>
      <c r="G113" s="71"/>
      <c r="H113" s="71"/>
      <c r="I113" s="71"/>
      <c r="J113" s="71"/>
      <c r="K113" s="22"/>
      <c r="L113" s="22"/>
      <c r="M113" s="72"/>
      <c r="N113" s="71"/>
      <c r="O113" s="71"/>
      <c r="P113" s="71"/>
      <c r="Q113" s="71"/>
      <c r="R113" s="71"/>
      <c r="S113" s="73"/>
    </row>
    <row r="114" spans="1:19" x14ac:dyDescent="0.2">
      <c r="A114" s="74"/>
      <c r="B114" s="75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</row>
    <row r="115" spans="1:19" x14ac:dyDescent="0.2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</row>
    <row r="116" spans="1:19" x14ac:dyDescent="0.2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</row>
  </sheetData>
  <mergeCells count="68">
    <mergeCell ref="T2:Y2"/>
    <mergeCell ref="Z2:AE2"/>
    <mergeCell ref="T3:Y3"/>
    <mergeCell ref="Z3:AE3"/>
    <mergeCell ref="T4:U4"/>
    <mergeCell ref="V4:W4"/>
    <mergeCell ref="X4:Y4"/>
    <mergeCell ref="Z4:AA4"/>
    <mergeCell ref="AB4:AC4"/>
    <mergeCell ref="AD4:AE4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82:A97"/>
    <mergeCell ref="P107:R107"/>
    <mergeCell ref="A99:A102"/>
    <mergeCell ref="S8:S40"/>
    <mergeCell ref="S99:S102"/>
    <mergeCell ref="S82:S97"/>
    <mergeCell ref="D5:D6"/>
    <mergeCell ref="E5:E6"/>
    <mergeCell ref="R5:R6"/>
    <mergeCell ref="S42:S46"/>
    <mergeCell ref="Q5:Q6"/>
    <mergeCell ref="S76:S80"/>
    <mergeCell ref="S65:S74"/>
    <mergeCell ref="S49:S63"/>
    <mergeCell ref="B1:S1"/>
    <mergeCell ref="F4:J4"/>
    <mergeCell ref="A2:B3"/>
    <mergeCell ref="H5:H6"/>
    <mergeCell ref="K5:K6"/>
    <mergeCell ref="I5:J5"/>
    <mergeCell ref="B4:B6"/>
    <mergeCell ref="P4:R4"/>
    <mergeCell ref="A4:A6"/>
    <mergeCell ref="C4:E4"/>
    <mergeCell ref="M5:M6"/>
    <mergeCell ref="P5:P6"/>
    <mergeCell ref="C5:C6"/>
    <mergeCell ref="K4:O4"/>
    <mergeCell ref="S2:S6"/>
    <mergeCell ref="C2:R2"/>
    <mergeCell ref="P108:R108"/>
    <mergeCell ref="G5:G6"/>
    <mergeCell ref="C107:E107"/>
    <mergeCell ref="A8:A40"/>
    <mergeCell ref="A42:A46"/>
    <mergeCell ref="F107:H107"/>
    <mergeCell ref="A108:B108"/>
    <mergeCell ref="F5:F6"/>
    <mergeCell ref="N5:O5"/>
    <mergeCell ref="K107:M107"/>
    <mergeCell ref="A106:B106"/>
    <mergeCell ref="L5:L6"/>
    <mergeCell ref="C108:H108"/>
    <mergeCell ref="K108:M108"/>
    <mergeCell ref="A65:A66"/>
    <mergeCell ref="A107:B107"/>
  </mergeCells>
  <phoneticPr fontId="0" type="noConversion"/>
  <printOptions horizontalCentered="1"/>
  <pageMargins left="0.11811023622047245" right="0.19685039370078741" top="0.39370078740157483" bottom="0.39370078740157483" header="0.31496062992125984" footer="0.31496062992125984"/>
  <pageSetup paperSize="9" scale="45" fitToHeight="2" orientation="landscape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20"/>
  <sheetViews>
    <sheetView tabSelected="1" view="pageBreakPreview" topLeftCell="B1" zoomScaleSheetLayoutView="100" workbookViewId="0">
      <selection activeCell="J188" sqref="J188"/>
    </sheetView>
  </sheetViews>
  <sheetFormatPr defaultColWidth="9.140625" defaultRowHeight="12.75" x14ac:dyDescent="0.2"/>
  <cols>
    <col min="1" max="1" width="8.7109375" style="630" hidden="1" customWidth="1"/>
    <col min="2" max="2" width="8.28515625" style="628" customWidth="1"/>
    <col min="3" max="3" width="59.28515625" style="173" customWidth="1"/>
    <col min="4" max="4" width="14" style="631" customWidth="1"/>
    <col min="5" max="5" width="14.5703125" style="631" hidden="1" customWidth="1"/>
    <col min="6" max="6" width="13.7109375" style="631" hidden="1" customWidth="1"/>
    <col min="7" max="7" width="12.5703125" style="631" hidden="1" customWidth="1"/>
    <col min="8" max="8" width="13.5703125" style="631" customWidth="1"/>
    <col min="9" max="9" width="14.85546875" style="631" customWidth="1"/>
    <col min="10" max="10" width="14" style="631" customWidth="1"/>
    <col min="11" max="11" width="13.85546875" style="631" hidden="1" customWidth="1"/>
    <col min="12" max="12" width="18.7109375" style="631" hidden="1" customWidth="1"/>
    <col min="13" max="13" width="13.7109375" style="631" hidden="1" customWidth="1"/>
    <col min="14" max="14" width="15.28515625" style="631" hidden="1" customWidth="1"/>
    <col min="15" max="15" width="14.85546875" style="631" hidden="1" customWidth="1"/>
    <col min="16" max="16" width="49.42578125" style="173" hidden="1" customWidth="1"/>
    <col min="17" max="17" width="12" style="173" bestFit="1" customWidth="1"/>
    <col min="18" max="16384" width="9.140625" style="173"/>
  </cols>
  <sheetData>
    <row r="1" spans="1:16" ht="96.75" customHeight="1" x14ac:dyDescent="0.2">
      <c r="A1" s="870" t="s">
        <v>526</v>
      </c>
      <c r="B1" s="870"/>
      <c r="C1" s="870"/>
      <c r="D1" s="870"/>
      <c r="E1" s="870"/>
      <c r="F1" s="870"/>
      <c r="G1" s="870"/>
      <c r="H1" s="870"/>
      <c r="I1" s="870"/>
      <c r="J1" s="870"/>
      <c r="K1" s="870"/>
      <c r="L1" s="870"/>
      <c r="M1" s="870"/>
      <c r="N1" s="870"/>
      <c r="O1" s="870"/>
    </row>
    <row r="2" spans="1:16" ht="15" customHeight="1" x14ac:dyDescent="0.2">
      <c r="A2" s="174"/>
      <c r="B2" s="869" t="s">
        <v>527</v>
      </c>
      <c r="C2" s="869"/>
      <c r="D2" s="869"/>
      <c r="E2" s="869"/>
      <c r="F2" s="869"/>
      <c r="G2" s="869"/>
      <c r="H2" s="869"/>
      <c r="I2" s="869"/>
      <c r="J2" s="869"/>
      <c r="K2" s="869"/>
      <c r="L2" s="175"/>
      <c r="M2" s="175"/>
      <c r="N2" s="175"/>
      <c r="O2" s="175"/>
    </row>
    <row r="3" spans="1:16" ht="13.5" thickBot="1" x14ac:dyDescent="0.25">
      <c r="A3" s="174"/>
      <c r="B3" s="174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</row>
    <row r="4" spans="1:16" x14ac:dyDescent="0.2">
      <c r="A4" s="852" t="s">
        <v>93</v>
      </c>
      <c r="B4" s="863" t="s">
        <v>289</v>
      </c>
      <c r="C4" s="854" t="s">
        <v>94</v>
      </c>
      <c r="D4" s="856" t="s">
        <v>146</v>
      </c>
      <c r="E4" s="858" t="s">
        <v>95</v>
      </c>
      <c r="F4" s="859"/>
      <c r="G4" s="860"/>
      <c r="H4" s="858" t="s">
        <v>183</v>
      </c>
      <c r="I4" s="859"/>
      <c r="J4" s="860"/>
      <c r="K4" s="858" t="s">
        <v>96</v>
      </c>
      <c r="L4" s="859"/>
      <c r="M4" s="860"/>
      <c r="N4" s="176" t="s">
        <v>254</v>
      </c>
      <c r="O4" s="177" t="s">
        <v>398</v>
      </c>
      <c r="P4" s="178"/>
    </row>
    <row r="5" spans="1:16" ht="38.25" x14ac:dyDescent="0.2">
      <c r="A5" s="853"/>
      <c r="B5" s="864"/>
      <c r="C5" s="855"/>
      <c r="D5" s="857"/>
      <c r="E5" s="172" t="s">
        <v>97</v>
      </c>
      <c r="F5" s="172" t="s">
        <v>98</v>
      </c>
      <c r="G5" s="172" t="s">
        <v>99</v>
      </c>
      <c r="H5" s="172" t="s">
        <v>97</v>
      </c>
      <c r="I5" s="172" t="s">
        <v>98</v>
      </c>
      <c r="J5" s="172" t="s">
        <v>99</v>
      </c>
      <c r="K5" s="172" t="s">
        <v>97</v>
      </c>
      <c r="L5" s="172" t="s">
        <v>98</v>
      </c>
      <c r="M5" s="172" t="s">
        <v>99</v>
      </c>
      <c r="N5" s="172" t="s">
        <v>77</v>
      </c>
      <c r="O5" s="179" t="s">
        <v>77</v>
      </c>
      <c r="P5" s="180" t="s">
        <v>193</v>
      </c>
    </row>
    <row r="6" spans="1:16" ht="13.5" thickBot="1" x14ac:dyDescent="0.25">
      <c r="A6" s="847"/>
      <c r="B6" s="848"/>
      <c r="C6" s="848"/>
      <c r="D6" s="848"/>
      <c r="E6" s="848"/>
      <c r="F6" s="848"/>
      <c r="G6" s="848"/>
      <c r="H6" s="848"/>
      <c r="I6" s="848"/>
      <c r="J6" s="848"/>
      <c r="K6" s="848"/>
      <c r="L6" s="848"/>
      <c r="M6" s="849"/>
      <c r="N6" s="171"/>
      <c r="O6" s="181"/>
      <c r="P6" s="178"/>
    </row>
    <row r="7" spans="1:16" s="194" customFormat="1" ht="26.25" hidden="1" thickBot="1" x14ac:dyDescent="0.25">
      <c r="A7" s="182">
        <v>1</v>
      </c>
      <c r="B7" s="183" t="s">
        <v>270</v>
      </c>
      <c r="C7" s="184" t="s">
        <v>106</v>
      </c>
      <c r="D7" s="185" t="s">
        <v>271</v>
      </c>
      <c r="E7" s="186" t="s">
        <v>30</v>
      </c>
      <c r="F7" s="187">
        <f>F8+F13+F15+F18</f>
        <v>0</v>
      </c>
      <c r="G7" s="188" t="s">
        <v>30</v>
      </c>
      <c r="H7" s="186" t="s">
        <v>30</v>
      </c>
      <c r="I7" s="187">
        <f>I8+I13+I15+I18</f>
        <v>0</v>
      </c>
      <c r="J7" s="190" t="s">
        <v>30</v>
      </c>
      <c r="K7" s="186" t="s">
        <v>30</v>
      </c>
      <c r="L7" s="187">
        <f>L8+L13+L15+L18</f>
        <v>0</v>
      </c>
      <c r="M7" s="190" t="s">
        <v>30</v>
      </c>
      <c r="N7" s="187">
        <f>N8+N13+N15+N18</f>
        <v>3477985</v>
      </c>
      <c r="O7" s="187">
        <f>O8+O13+O15+O18</f>
        <v>3497985</v>
      </c>
      <c r="P7" s="193"/>
    </row>
    <row r="8" spans="1:16" s="206" customFormat="1" ht="13.5" hidden="1" x14ac:dyDescent="0.25">
      <c r="A8" s="195" t="s">
        <v>141</v>
      </c>
      <c r="B8" s="196"/>
      <c r="C8" s="197" t="s">
        <v>107</v>
      </c>
      <c r="D8" s="198"/>
      <c r="E8" s="199" t="s">
        <v>178</v>
      </c>
      <c r="F8" s="200">
        <f>SUM(F9:F12)</f>
        <v>0</v>
      </c>
      <c r="G8" s="201" t="s">
        <v>30</v>
      </c>
      <c r="H8" s="199" t="s">
        <v>178</v>
      </c>
      <c r="I8" s="200">
        <f>SUM(I9:I12)</f>
        <v>0</v>
      </c>
      <c r="J8" s="202" t="s">
        <v>30</v>
      </c>
      <c r="K8" s="199" t="s">
        <v>178</v>
      </c>
      <c r="L8" s="200">
        <f>SUM(L9:L12)</f>
        <v>0</v>
      </c>
      <c r="M8" s="202" t="s">
        <v>30</v>
      </c>
      <c r="N8" s="203">
        <f t="shared" ref="N8:O8" si="0">SUM(N9:N12)</f>
        <v>0</v>
      </c>
      <c r="O8" s="204">
        <f t="shared" si="0"/>
        <v>0</v>
      </c>
      <c r="P8" s="205"/>
    </row>
    <row r="9" spans="1:16" s="194" customFormat="1" hidden="1" x14ac:dyDescent="0.2">
      <c r="A9" s="207"/>
      <c r="B9" s="208"/>
      <c r="C9" s="209" t="s">
        <v>312</v>
      </c>
      <c r="D9" s="210" t="s">
        <v>185</v>
      </c>
      <c r="E9" s="211">
        <v>0</v>
      </c>
      <c r="F9" s="212">
        <v>0</v>
      </c>
      <c r="G9" s="213">
        <v>1</v>
      </c>
      <c r="H9" s="211">
        <v>0</v>
      </c>
      <c r="I9" s="212">
        <v>0</v>
      </c>
      <c r="J9" s="213">
        <v>1</v>
      </c>
      <c r="K9" s="214"/>
      <c r="L9" s="215"/>
      <c r="M9" s="216"/>
      <c r="N9" s="217"/>
      <c r="O9" s="218"/>
      <c r="P9" s="193"/>
    </row>
    <row r="10" spans="1:16" s="194" customFormat="1" hidden="1" x14ac:dyDescent="0.2">
      <c r="A10" s="207"/>
      <c r="B10" s="219"/>
      <c r="C10" s="209" t="s">
        <v>209</v>
      </c>
      <c r="D10" s="210" t="s">
        <v>185</v>
      </c>
      <c r="E10" s="211"/>
      <c r="F10" s="212"/>
      <c r="G10" s="220"/>
      <c r="H10" s="211">
        <v>0</v>
      </c>
      <c r="I10" s="212">
        <v>0</v>
      </c>
      <c r="J10" s="213" t="e">
        <f>I10/H10</f>
        <v>#DIV/0!</v>
      </c>
      <c r="K10" s="214"/>
      <c r="L10" s="215"/>
      <c r="M10" s="216"/>
      <c r="N10" s="217"/>
      <c r="O10" s="218"/>
      <c r="P10" s="193" t="s">
        <v>505</v>
      </c>
    </row>
    <row r="11" spans="1:16" s="194" customFormat="1" hidden="1" x14ac:dyDescent="0.2">
      <c r="A11" s="207"/>
      <c r="B11" s="219"/>
      <c r="C11" s="209" t="s">
        <v>207</v>
      </c>
      <c r="D11" s="210" t="s">
        <v>185</v>
      </c>
      <c r="E11" s="211"/>
      <c r="F11" s="212"/>
      <c r="G11" s="220"/>
      <c r="H11" s="211"/>
      <c r="I11" s="212"/>
      <c r="J11" s="213"/>
      <c r="K11" s="214"/>
      <c r="L11" s="215"/>
      <c r="M11" s="216"/>
      <c r="N11" s="217"/>
      <c r="O11" s="218"/>
      <c r="P11" s="193"/>
    </row>
    <row r="12" spans="1:16" s="227" customFormat="1" hidden="1" x14ac:dyDescent="0.2">
      <c r="A12" s="221"/>
      <c r="B12" s="208"/>
      <c r="C12" s="209" t="s">
        <v>230</v>
      </c>
      <c r="D12" s="210" t="s">
        <v>185</v>
      </c>
      <c r="E12" s="222">
        <v>0</v>
      </c>
      <c r="F12" s="212">
        <v>0</v>
      </c>
      <c r="G12" s="220">
        <v>1</v>
      </c>
      <c r="H12" s="222"/>
      <c r="I12" s="212"/>
      <c r="J12" s="223"/>
      <c r="K12" s="214"/>
      <c r="L12" s="215"/>
      <c r="M12" s="216"/>
      <c r="N12" s="224"/>
      <c r="O12" s="225"/>
      <c r="P12" s="226"/>
    </row>
    <row r="13" spans="1:16" s="206" customFormat="1" ht="54" hidden="1" x14ac:dyDescent="0.25">
      <c r="A13" s="228" t="s">
        <v>142</v>
      </c>
      <c r="B13" s="229"/>
      <c r="C13" s="230" t="s">
        <v>108</v>
      </c>
      <c r="D13" s="231"/>
      <c r="E13" s="232" t="s">
        <v>30</v>
      </c>
      <c r="F13" s="233">
        <f>SUM(F14:F14)</f>
        <v>0</v>
      </c>
      <c r="G13" s="234" t="s">
        <v>30</v>
      </c>
      <c r="H13" s="232" t="s">
        <v>30</v>
      </c>
      <c r="I13" s="233">
        <f>SUM(I14:I14)</f>
        <v>0</v>
      </c>
      <c r="J13" s="235" t="s">
        <v>30</v>
      </c>
      <c r="K13" s="232" t="s">
        <v>30</v>
      </c>
      <c r="L13" s="233">
        <f>SUM(L14:L14)</f>
        <v>0</v>
      </c>
      <c r="M13" s="235" t="s">
        <v>30</v>
      </c>
      <c r="N13" s="239">
        <f>SUM(N14:N14)</f>
        <v>320000</v>
      </c>
      <c r="O13" s="240">
        <f>SUM(O14:O14)</f>
        <v>340000</v>
      </c>
      <c r="P13" s="205"/>
    </row>
    <row r="14" spans="1:16" s="194" customFormat="1" ht="25.5" hidden="1" x14ac:dyDescent="0.2">
      <c r="A14" s="207"/>
      <c r="B14" s="219"/>
      <c r="C14" s="241" t="s">
        <v>233</v>
      </c>
      <c r="D14" s="210" t="s">
        <v>185</v>
      </c>
      <c r="E14" s="222"/>
      <c r="F14" s="212"/>
      <c r="G14" s="220"/>
      <c r="H14" s="222"/>
      <c r="I14" s="212"/>
      <c r="J14" s="223"/>
      <c r="K14" s="678">
        <v>0</v>
      </c>
      <c r="L14" s="566">
        <v>0</v>
      </c>
      <c r="M14" s="679">
        <v>1</v>
      </c>
      <c r="N14" s="217">
        <v>320000</v>
      </c>
      <c r="O14" s="218">
        <v>340000</v>
      </c>
      <c r="P14" s="243"/>
    </row>
    <row r="15" spans="1:16" s="250" customFormat="1" ht="40.5" hidden="1" x14ac:dyDescent="0.25">
      <c r="A15" s="244" t="s">
        <v>143</v>
      </c>
      <c r="B15" s="245"/>
      <c r="C15" s="230" t="s">
        <v>109</v>
      </c>
      <c r="D15" s="231"/>
      <c r="E15" s="232" t="s">
        <v>30</v>
      </c>
      <c r="F15" s="246">
        <f>SUM(F16:F17)</f>
        <v>0</v>
      </c>
      <c r="G15" s="234" t="s">
        <v>30</v>
      </c>
      <c r="H15" s="232" t="s">
        <v>30</v>
      </c>
      <c r="I15" s="233">
        <f>SUM(I16:I17)</f>
        <v>0</v>
      </c>
      <c r="J15" s="235" t="s">
        <v>30</v>
      </c>
      <c r="K15" s="236" t="s">
        <v>30</v>
      </c>
      <c r="L15" s="237">
        <f>SUM(L16:L17)</f>
        <v>0</v>
      </c>
      <c r="M15" s="238" t="s">
        <v>30</v>
      </c>
      <c r="N15" s="247">
        <f t="shared" ref="N15:O15" si="1">SUM(N16:N17)</f>
        <v>0</v>
      </c>
      <c r="O15" s="248">
        <f t="shared" si="1"/>
        <v>0</v>
      </c>
      <c r="P15" s="249"/>
    </row>
    <row r="16" spans="1:16" s="227" customFormat="1" hidden="1" x14ac:dyDescent="0.2">
      <c r="A16" s="221"/>
      <c r="B16" s="208"/>
      <c r="C16" s="209" t="s">
        <v>188</v>
      </c>
      <c r="D16" s="210" t="s">
        <v>186</v>
      </c>
      <c r="E16" s="222"/>
      <c r="F16" s="212"/>
      <c r="G16" s="220"/>
      <c r="H16" s="222"/>
      <c r="I16" s="212"/>
      <c r="J16" s="213">
        <v>1</v>
      </c>
      <c r="K16" s="251"/>
      <c r="L16" s="215"/>
      <c r="M16" s="216"/>
      <c r="N16" s="224"/>
      <c r="O16" s="225"/>
      <c r="P16" s="226"/>
    </row>
    <row r="17" spans="1:16" s="227" customFormat="1" hidden="1" x14ac:dyDescent="0.2">
      <c r="A17" s="221"/>
      <c r="B17" s="208"/>
      <c r="C17" s="209"/>
      <c r="D17" s="210"/>
      <c r="E17" s="222"/>
      <c r="F17" s="212"/>
      <c r="G17" s="220"/>
      <c r="H17" s="222"/>
      <c r="I17" s="212"/>
      <c r="J17" s="223"/>
      <c r="K17" s="251"/>
      <c r="L17" s="215"/>
      <c r="M17" s="216"/>
      <c r="N17" s="224"/>
      <c r="O17" s="225"/>
      <c r="P17" s="226"/>
    </row>
    <row r="18" spans="1:16" s="206" customFormat="1" ht="27" hidden="1" x14ac:dyDescent="0.25">
      <c r="A18" s="228" t="s">
        <v>144</v>
      </c>
      <c r="B18" s="229"/>
      <c r="C18" s="252" t="s">
        <v>110</v>
      </c>
      <c r="D18" s="253"/>
      <c r="E18" s="232" t="s">
        <v>30</v>
      </c>
      <c r="F18" s="233">
        <f>SUM(F19:F26)</f>
        <v>0</v>
      </c>
      <c r="G18" s="235" t="s">
        <v>30</v>
      </c>
      <c r="H18" s="232" t="s">
        <v>30</v>
      </c>
      <c r="I18" s="233">
        <f>SUM(I19:I26)</f>
        <v>0</v>
      </c>
      <c r="J18" s="235" t="s">
        <v>30</v>
      </c>
      <c r="K18" s="254" t="s">
        <v>30</v>
      </c>
      <c r="L18" s="233">
        <f>SUM(L19:L26)</f>
        <v>0</v>
      </c>
      <c r="M18" s="235" t="s">
        <v>30</v>
      </c>
      <c r="N18" s="255">
        <f>SUM(N19:N26)</f>
        <v>3157985</v>
      </c>
      <c r="O18" s="256">
        <f>SUM(O19:O26)</f>
        <v>3157985</v>
      </c>
      <c r="P18" s="205"/>
    </row>
    <row r="19" spans="1:16" s="194" customFormat="1" hidden="1" x14ac:dyDescent="0.2">
      <c r="A19" s="207"/>
      <c r="B19" s="219"/>
      <c r="C19" s="257" t="s">
        <v>182</v>
      </c>
      <c r="D19" s="258" t="s">
        <v>185</v>
      </c>
      <c r="E19" s="222"/>
      <c r="F19" s="212"/>
      <c r="G19" s="223"/>
      <c r="H19" s="211">
        <v>0</v>
      </c>
      <c r="I19" s="212">
        <v>0</v>
      </c>
      <c r="J19" s="213" t="e">
        <f t="shared" ref="J19:J21" si="2">I19/H19</f>
        <v>#DIV/0!</v>
      </c>
      <c r="K19" s="259">
        <v>0</v>
      </c>
      <c r="L19" s="212">
        <v>0</v>
      </c>
      <c r="M19" s="213">
        <v>1</v>
      </c>
      <c r="N19" s="260">
        <v>3000000</v>
      </c>
      <c r="O19" s="261">
        <v>3000000</v>
      </c>
      <c r="P19" s="262" t="s">
        <v>495</v>
      </c>
    </row>
    <row r="20" spans="1:16" s="194" customFormat="1" ht="72.95" hidden="1" customHeight="1" x14ac:dyDescent="0.2">
      <c r="A20" s="207"/>
      <c r="B20" s="219"/>
      <c r="C20" s="257" t="s">
        <v>418</v>
      </c>
      <c r="D20" s="258" t="s">
        <v>185</v>
      </c>
      <c r="E20" s="222">
        <v>0</v>
      </c>
      <c r="F20" s="212">
        <v>0</v>
      </c>
      <c r="G20" s="223">
        <v>1</v>
      </c>
      <c r="H20" s="211">
        <v>0</v>
      </c>
      <c r="I20" s="212">
        <v>0</v>
      </c>
      <c r="J20" s="213" t="e">
        <f t="shared" si="2"/>
        <v>#DIV/0!</v>
      </c>
      <c r="K20" s="265"/>
      <c r="L20" s="212"/>
      <c r="M20" s="213"/>
      <c r="N20" s="260"/>
      <c r="O20" s="261"/>
      <c r="P20" s="193" t="s">
        <v>506</v>
      </c>
    </row>
    <row r="21" spans="1:16" s="194" customFormat="1" ht="60" hidden="1" customHeight="1" x14ac:dyDescent="0.2">
      <c r="A21" s="207"/>
      <c r="B21" s="219"/>
      <c r="C21" s="257" t="s">
        <v>325</v>
      </c>
      <c r="D21" s="258" t="s">
        <v>185</v>
      </c>
      <c r="E21" s="222"/>
      <c r="F21" s="212"/>
      <c r="H21" s="211">
        <v>0</v>
      </c>
      <c r="I21" s="212">
        <v>0</v>
      </c>
      <c r="J21" s="213" t="e">
        <f t="shared" si="2"/>
        <v>#DIV/0!</v>
      </c>
      <c r="K21" s="266"/>
      <c r="L21" s="212"/>
      <c r="M21" s="213"/>
      <c r="N21" s="260"/>
      <c r="O21" s="261"/>
      <c r="P21" s="267" t="s">
        <v>419</v>
      </c>
    </row>
    <row r="22" spans="1:16" s="227" customFormat="1" hidden="1" x14ac:dyDescent="0.2">
      <c r="A22" s="221"/>
      <c r="B22" s="208"/>
      <c r="C22" s="257" t="s">
        <v>200</v>
      </c>
      <c r="D22" s="258" t="s">
        <v>185</v>
      </c>
      <c r="E22" s="214"/>
      <c r="F22" s="215"/>
      <c r="G22" s="216"/>
      <c r="H22" s="211">
        <v>0</v>
      </c>
      <c r="I22" s="212">
        <v>0</v>
      </c>
      <c r="J22" s="213" t="e">
        <f>I22/H22</f>
        <v>#DIV/0!</v>
      </c>
      <c r="K22" s="263"/>
      <c r="L22" s="215"/>
      <c r="M22" s="264"/>
      <c r="N22" s="270"/>
      <c r="O22" s="271"/>
      <c r="P22" s="272" t="s">
        <v>496</v>
      </c>
    </row>
    <row r="23" spans="1:16" s="194" customFormat="1" hidden="1" x14ac:dyDescent="0.2">
      <c r="A23" s="207"/>
      <c r="B23" s="219"/>
      <c r="C23" s="257" t="s">
        <v>503</v>
      </c>
      <c r="D23" s="258" t="s">
        <v>185</v>
      </c>
      <c r="E23" s="222">
        <v>0</v>
      </c>
      <c r="F23" s="212">
        <v>0</v>
      </c>
      <c r="G23" s="223">
        <v>1</v>
      </c>
      <c r="H23" s="211"/>
      <c r="I23" s="212"/>
      <c r="J23" s="213"/>
      <c r="K23" s="265"/>
      <c r="L23" s="212"/>
      <c r="M23" s="213"/>
      <c r="N23" s="260"/>
      <c r="O23" s="261"/>
      <c r="P23" s="267"/>
    </row>
    <row r="24" spans="1:16" s="227" customFormat="1" hidden="1" x14ac:dyDescent="0.2">
      <c r="A24" s="221"/>
      <c r="B24" s="208"/>
      <c r="C24" s="257" t="s">
        <v>390</v>
      </c>
      <c r="D24" s="258" t="s">
        <v>185</v>
      </c>
      <c r="E24" s="222">
        <v>0</v>
      </c>
      <c r="F24" s="212">
        <v>0</v>
      </c>
      <c r="G24" s="213" t="e">
        <f>F24/E24</f>
        <v>#DIV/0!</v>
      </c>
      <c r="H24" s="211"/>
      <c r="I24" s="212"/>
      <c r="J24" s="213"/>
      <c r="K24" s="265"/>
      <c r="L24" s="212"/>
      <c r="M24" s="213"/>
      <c r="N24" s="260">
        <v>-57015</v>
      </c>
      <c r="O24" s="261">
        <v>-57015</v>
      </c>
      <c r="P24" s="267"/>
    </row>
    <row r="25" spans="1:16" s="194" customFormat="1" hidden="1" x14ac:dyDescent="0.2">
      <c r="A25" s="207"/>
      <c r="B25" s="219"/>
      <c r="C25" s="257" t="s">
        <v>504</v>
      </c>
      <c r="D25" s="258"/>
      <c r="E25" s="222"/>
      <c r="F25" s="212"/>
      <c r="G25" s="223"/>
      <c r="H25" s="211"/>
      <c r="I25" s="212"/>
      <c r="J25" s="213"/>
      <c r="K25" s="265">
        <v>0</v>
      </c>
      <c r="L25" s="212">
        <v>0</v>
      </c>
      <c r="M25" s="213">
        <v>1</v>
      </c>
      <c r="N25" s="260">
        <v>215000</v>
      </c>
      <c r="O25" s="261">
        <v>215000</v>
      </c>
      <c r="P25" s="193"/>
    </row>
    <row r="26" spans="1:16" s="194" customFormat="1" ht="13.5" hidden="1" thickBot="1" x14ac:dyDescent="0.25">
      <c r="A26" s="207"/>
      <c r="B26" s="219"/>
      <c r="C26" s="257" t="s">
        <v>230</v>
      </c>
      <c r="D26" s="258" t="s">
        <v>185</v>
      </c>
      <c r="E26" s="222">
        <v>0</v>
      </c>
      <c r="F26" s="212">
        <v>0</v>
      </c>
      <c r="G26" s="223">
        <v>1</v>
      </c>
      <c r="H26" s="211"/>
      <c r="I26" s="212"/>
      <c r="J26" s="213"/>
      <c r="K26" s="265"/>
      <c r="L26" s="212"/>
      <c r="M26" s="213"/>
      <c r="N26" s="260"/>
      <c r="O26" s="261"/>
      <c r="P26" s="193"/>
    </row>
    <row r="27" spans="1:16" s="194" customFormat="1" ht="26.25" hidden="1" thickBot="1" x14ac:dyDescent="0.25">
      <c r="A27" s="182" t="s">
        <v>145</v>
      </c>
      <c r="B27" s="183" t="s">
        <v>145</v>
      </c>
      <c r="C27" s="288" t="s">
        <v>105</v>
      </c>
      <c r="D27" s="289" t="s">
        <v>317</v>
      </c>
      <c r="E27" s="186" t="s">
        <v>30</v>
      </c>
      <c r="F27" s="189">
        <f>F28+F43+F46+F53</f>
        <v>0</v>
      </c>
      <c r="G27" s="190" t="s">
        <v>30</v>
      </c>
      <c r="H27" s="186" t="s">
        <v>30</v>
      </c>
      <c r="I27" s="189">
        <f>I28+I43+I46+I53</f>
        <v>0</v>
      </c>
      <c r="J27" s="190" t="s">
        <v>30</v>
      </c>
      <c r="K27" s="290" t="s">
        <v>30</v>
      </c>
      <c r="L27" s="189">
        <f>L28+L43+L46+L53</f>
        <v>0</v>
      </c>
      <c r="M27" s="190" t="s">
        <v>30</v>
      </c>
      <c r="N27" s="189">
        <f>N28+N43+N46+N53</f>
        <v>24904648</v>
      </c>
      <c r="O27" s="189">
        <f>O28+O43+O46+O53</f>
        <v>24837265</v>
      </c>
      <c r="P27" s="193"/>
    </row>
    <row r="28" spans="1:16" s="302" customFormat="1" ht="27" hidden="1" x14ac:dyDescent="0.25">
      <c r="A28" s="293" t="s">
        <v>147</v>
      </c>
      <c r="B28" s="294"/>
      <c r="C28" s="295" t="s">
        <v>111</v>
      </c>
      <c r="D28" s="296"/>
      <c r="E28" s="297" t="s">
        <v>30</v>
      </c>
      <c r="F28" s="200">
        <f>SUM(F29:F42)</f>
        <v>0</v>
      </c>
      <c r="G28" s="298" t="s">
        <v>30</v>
      </c>
      <c r="H28" s="297" t="s">
        <v>30</v>
      </c>
      <c r="I28" s="200">
        <f>SUM(I29:I42)</f>
        <v>0</v>
      </c>
      <c r="J28" s="298" t="s">
        <v>30</v>
      </c>
      <c r="K28" s="349" t="s">
        <v>30</v>
      </c>
      <c r="L28" s="200">
        <f>SUM(L29:L42)</f>
        <v>0</v>
      </c>
      <c r="M28" s="298" t="s">
        <v>30</v>
      </c>
      <c r="N28" s="299">
        <f t="shared" ref="N28:O28" si="3">SUM(N29:N42)</f>
        <v>24554648</v>
      </c>
      <c r="O28" s="300">
        <f t="shared" si="3"/>
        <v>24487265</v>
      </c>
      <c r="P28" s="301"/>
    </row>
    <row r="29" spans="1:16" s="194" customFormat="1" hidden="1" x14ac:dyDescent="0.2">
      <c r="A29" s="207"/>
      <c r="B29" s="208"/>
      <c r="C29" s="257" t="s">
        <v>210</v>
      </c>
      <c r="D29" s="258" t="s">
        <v>186</v>
      </c>
      <c r="E29" s="211">
        <v>0</v>
      </c>
      <c r="F29" s="212">
        <v>0</v>
      </c>
      <c r="G29" s="213" t="e">
        <f>F29/E29</f>
        <v>#DIV/0!</v>
      </c>
      <c r="H29" s="211"/>
      <c r="I29" s="212"/>
      <c r="J29" s="223"/>
      <c r="K29" s="263"/>
      <c r="L29" s="215"/>
      <c r="M29" s="216"/>
      <c r="N29" s="260">
        <f>20393536+409905</f>
        <v>20803441</v>
      </c>
      <c r="O29" s="261">
        <f>20393536+409905-67383</f>
        <v>20736058</v>
      </c>
      <c r="P29" s="193"/>
    </row>
    <row r="30" spans="1:16" s="194" customFormat="1" hidden="1" x14ac:dyDescent="0.2">
      <c r="A30" s="207"/>
      <c r="B30" s="208"/>
      <c r="C30" s="257" t="s">
        <v>234</v>
      </c>
      <c r="D30" s="258" t="s">
        <v>186</v>
      </c>
      <c r="E30" s="303">
        <v>0</v>
      </c>
      <c r="F30" s="304">
        <v>0</v>
      </c>
      <c r="G30" s="213" t="e">
        <f>F30/E30</f>
        <v>#DIV/0!</v>
      </c>
      <c r="H30" s="303">
        <v>0</v>
      </c>
      <c r="I30" s="304">
        <v>0</v>
      </c>
      <c r="J30" s="223" t="e">
        <f t="shared" ref="J30:J41" si="4">I30/H30</f>
        <v>#DIV/0!</v>
      </c>
      <c r="K30" s="305"/>
      <c r="L30" s="306"/>
      <c r="M30" s="307"/>
      <c r="N30" s="308">
        <v>3036020</v>
      </c>
      <c r="O30" s="309">
        <v>3036020</v>
      </c>
      <c r="P30" s="193" t="s">
        <v>416</v>
      </c>
    </row>
    <row r="31" spans="1:16" s="194" customFormat="1" hidden="1" x14ac:dyDescent="0.2">
      <c r="A31" s="207"/>
      <c r="B31" s="219"/>
      <c r="C31" s="257" t="s">
        <v>218</v>
      </c>
      <c r="D31" s="258" t="s">
        <v>186</v>
      </c>
      <c r="E31" s="303">
        <v>0</v>
      </c>
      <c r="F31" s="304">
        <v>0</v>
      </c>
      <c r="G31" s="213" t="e">
        <f>F31/E31</f>
        <v>#DIV/0!</v>
      </c>
      <c r="H31" s="303">
        <v>0</v>
      </c>
      <c r="I31" s="304">
        <v>0</v>
      </c>
      <c r="J31" s="223" t="e">
        <f t="shared" si="4"/>
        <v>#DIV/0!</v>
      </c>
      <c r="K31" s="305"/>
      <c r="L31" s="306"/>
      <c r="M31" s="307"/>
      <c r="N31" s="308">
        <v>-215780</v>
      </c>
      <c r="O31" s="309">
        <v>-215780</v>
      </c>
      <c r="P31" s="193" t="s">
        <v>417</v>
      </c>
    </row>
    <row r="32" spans="1:16" s="194" customFormat="1" hidden="1" x14ac:dyDescent="0.2">
      <c r="A32" s="207"/>
      <c r="B32" s="208"/>
      <c r="C32" s="310" t="s">
        <v>179</v>
      </c>
      <c r="D32" s="311" t="s">
        <v>186</v>
      </c>
      <c r="E32" s="303">
        <v>0</v>
      </c>
      <c r="F32" s="304">
        <v>0</v>
      </c>
      <c r="G32" s="213" t="e">
        <f>F32/E32</f>
        <v>#DIV/0!</v>
      </c>
      <c r="H32" s="303"/>
      <c r="I32" s="304"/>
      <c r="J32" s="223"/>
      <c r="K32" s="305"/>
      <c r="L32" s="306"/>
      <c r="M32" s="307"/>
      <c r="N32" s="308">
        <f>110919+631082</f>
        <v>742001</v>
      </c>
      <c r="O32" s="309">
        <f>110919+631082</f>
        <v>742001</v>
      </c>
      <c r="P32" s="193"/>
    </row>
    <row r="33" spans="1:16" s="227" customFormat="1" ht="25.5" hidden="1" x14ac:dyDescent="0.2">
      <c r="A33" s="221"/>
      <c r="B33" s="208"/>
      <c r="C33" s="310" t="s">
        <v>392</v>
      </c>
      <c r="D33" s="311" t="s">
        <v>186</v>
      </c>
      <c r="E33" s="303"/>
      <c r="F33" s="304"/>
      <c r="G33" s="213" t="e">
        <f>F33/E33</f>
        <v>#DIV/0!</v>
      </c>
      <c r="H33" s="303"/>
      <c r="I33" s="304"/>
      <c r="J33" s="223"/>
      <c r="K33" s="305"/>
      <c r="L33" s="306"/>
      <c r="M33" s="307"/>
      <c r="N33" s="312"/>
      <c r="O33" s="313"/>
      <c r="P33" s="226"/>
    </row>
    <row r="34" spans="1:16" s="194" customFormat="1" ht="38.25" hidden="1" x14ac:dyDescent="0.2">
      <c r="A34" s="207"/>
      <c r="B34" s="219"/>
      <c r="C34" s="310" t="s">
        <v>502</v>
      </c>
      <c r="D34" s="311" t="s">
        <v>186</v>
      </c>
      <c r="E34" s="303">
        <v>0</v>
      </c>
      <c r="F34" s="304">
        <v>0</v>
      </c>
      <c r="G34" s="223">
        <v>1</v>
      </c>
      <c r="H34" s="303"/>
      <c r="I34" s="304"/>
      <c r="J34" s="223"/>
      <c r="K34" s="305"/>
      <c r="L34" s="306"/>
      <c r="M34" s="307"/>
      <c r="N34" s="308"/>
      <c r="O34" s="309"/>
      <c r="P34" s="193"/>
    </row>
    <row r="35" spans="1:16" s="194" customFormat="1" ht="25.5" hidden="1" x14ac:dyDescent="0.2">
      <c r="A35" s="207"/>
      <c r="B35" s="219"/>
      <c r="C35" s="310" t="s">
        <v>324</v>
      </c>
      <c r="D35" s="311" t="s">
        <v>186</v>
      </c>
      <c r="E35" s="303"/>
      <c r="F35" s="304"/>
      <c r="G35" s="223">
        <v>1</v>
      </c>
      <c r="H35" s="303"/>
      <c r="I35" s="304"/>
      <c r="J35" s="223"/>
      <c r="K35" s="305"/>
      <c r="L35" s="306"/>
      <c r="M35" s="307"/>
      <c r="N35" s="308"/>
      <c r="O35" s="309"/>
      <c r="P35" s="193"/>
    </row>
    <row r="36" spans="1:16" s="194" customFormat="1" hidden="1" x14ac:dyDescent="0.2">
      <c r="A36" s="207"/>
      <c r="B36" s="219"/>
      <c r="C36" s="310" t="s">
        <v>316</v>
      </c>
      <c r="D36" s="311" t="s">
        <v>186</v>
      </c>
      <c r="E36" s="303"/>
      <c r="F36" s="304"/>
      <c r="G36" s="223">
        <v>1</v>
      </c>
      <c r="H36" s="303"/>
      <c r="I36" s="304"/>
      <c r="J36" s="223"/>
      <c r="K36" s="305"/>
      <c r="L36" s="306"/>
      <c r="M36" s="307"/>
      <c r="N36" s="308"/>
      <c r="O36" s="309"/>
      <c r="P36" s="193"/>
    </row>
    <row r="37" spans="1:16" s="194" customFormat="1" hidden="1" x14ac:dyDescent="0.2">
      <c r="A37" s="207"/>
      <c r="B37" s="208"/>
      <c r="C37" s="310" t="s">
        <v>305</v>
      </c>
      <c r="D37" s="311" t="s">
        <v>186</v>
      </c>
      <c r="E37" s="303"/>
      <c r="F37" s="304"/>
      <c r="G37" s="223">
        <v>1</v>
      </c>
      <c r="H37" s="303"/>
      <c r="I37" s="304"/>
      <c r="J37" s="223"/>
      <c r="K37" s="316"/>
      <c r="L37" s="306"/>
      <c r="M37" s="307"/>
      <c r="N37" s="308"/>
      <c r="O37" s="309"/>
      <c r="P37" s="193"/>
    </row>
    <row r="38" spans="1:16" s="227" customFormat="1" hidden="1" x14ac:dyDescent="0.2">
      <c r="A38" s="221"/>
      <c r="B38" s="208"/>
      <c r="C38" s="310" t="s">
        <v>391</v>
      </c>
      <c r="D38" s="311" t="s">
        <v>186</v>
      </c>
      <c r="E38" s="303">
        <v>0</v>
      </c>
      <c r="F38" s="304">
        <v>0</v>
      </c>
      <c r="G38" s="314" t="e">
        <f>F38/E38</f>
        <v>#DIV/0!</v>
      </c>
      <c r="H38" s="303"/>
      <c r="I38" s="304"/>
      <c r="J38" s="223"/>
      <c r="K38" s="316"/>
      <c r="L38" s="306"/>
      <c r="M38" s="307"/>
      <c r="N38" s="312"/>
      <c r="O38" s="313"/>
      <c r="P38" s="226"/>
    </row>
    <row r="39" spans="1:16" s="227" customFormat="1" ht="16.5" hidden="1" customHeight="1" x14ac:dyDescent="0.2">
      <c r="A39" s="221"/>
      <c r="B39" s="208"/>
      <c r="C39" s="310" t="s">
        <v>200</v>
      </c>
      <c r="D39" s="311" t="s">
        <v>186</v>
      </c>
      <c r="E39" s="303">
        <v>0</v>
      </c>
      <c r="F39" s="304">
        <v>0</v>
      </c>
      <c r="G39" s="314" t="e">
        <f>F39/E39</f>
        <v>#DIV/0!</v>
      </c>
      <c r="H39" s="303">
        <v>0</v>
      </c>
      <c r="I39" s="304">
        <v>0</v>
      </c>
      <c r="J39" s="223" t="e">
        <f t="shared" si="4"/>
        <v>#DIV/0!</v>
      </c>
      <c r="K39" s="316"/>
      <c r="L39" s="306"/>
      <c r="M39" s="307"/>
      <c r="N39" s="308">
        <v>188966</v>
      </c>
      <c r="O39" s="309">
        <v>188966</v>
      </c>
      <c r="P39" s="178" t="s">
        <v>496</v>
      </c>
    </row>
    <row r="40" spans="1:16" s="194" customFormat="1" hidden="1" x14ac:dyDescent="0.2">
      <c r="A40" s="207"/>
      <c r="B40" s="208"/>
      <c r="C40" s="310" t="s">
        <v>293</v>
      </c>
      <c r="D40" s="311" t="s">
        <v>186</v>
      </c>
      <c r="E40" s="303"/>
      <c r="F40" s="696"/>
      <c r="G40" s="314">
        <v>1</v>
      </c>
      <c r="H40" s="303"/>
      <c r="I40" s="304"/>
      <c r="J40" s="223" t="e">
        <f t="shared" si="4"/>
        <v>#DIV/0!</v>
      </c>
      <c r="K40" s="316"/>
      <c r="L40" s="306"/>
      <c r="M40" s="307"/>
      <c r="N40" s="312"/>
      <c r="O40" s="313"/>
      <c r="P40" s="193"/>
    </row>
    <row r="41" spans="1:16" s="194" customFormat="1" hidden="1" x14ac:dyDescent="0.2">
      <c r="A41" s="207"/>
      <c r="B41" s="208"/>
      <c r="C41" s="310" t="s">
        <v>208</v>
      </c>
      <c r="D41" s="311" t="s">
        <v>186</v>
      </c>
      <c r="E41" s="303"/>
      <c r="F41" s="696"/>
      <c r="G41" s="314" t="e">
        <f>F41/E41</f>
        <v>#DIV/0!</v>
      </c>
      <c r="H41" s="303"/>
      <c r="I41" s="304"/>
      <c r="J41" s="223" t="e">
        <f t="shared" si="4"/>
        <v>#DIV/0!</v>
      </c>
      <c r="K41" s="316"/>
      <c r="L41" s="306"/>
      <c r="M41" s="307"/>
      <c r="N41" s="312"/>
      <c r="O41" s="313"/>
      <c r="P41" s="193"/>
    </row>
    <row r="42" spans="1:16" s="194" customFormat="1" ht="13.5" hidden="1" thickBot="1" x14ac:dyDescent="0.25">
      <c r="A42" s="207"/>
      <c r="B42" s="208"/>
      <c r="C42" s="310" t="s">
        <v>230</v>
      </c>
      <c r="D42" s="317" t="s">
        <v>186</v>
      </c>
      <c r="E42" s="318">
        <v>0</v>
      </c>
      <c r="F42" s="697">
        <v>0</v>
      </c>
      <c r="G42" s="320">
        <v>1</v>
      </c>
      <c r="H42" s="318">
        <v>0</v>
      </c>
      <c r="I42" s="319">
        <v>0</v>
      </c>
      <c r="J42" s="223">
        <v>1</v>
      </c>
      <c r="K42" s="321"/>
      <c r="L42" s="284"/>
      <c r="M42" s="285"/>
      <c r="N42" s="322"/>
      <c r="O42" s="323"/>
      <c r="P42" s="193" t="s">
        <v>415</v>
      </c>
    </row>
    <row r="43" spans="1:16" s="227" customFormat="1" ht="38.25" hidden="1" x14ac:dyDescent="0.2">
      <c r="A43" s="273" t="s">
        <v>148</v>
      </c>
      <c r="B43" s="274"/>
      <c r="C43" s="324" t="s">
        <v>112</v>
      </c>
      <c r="D43" s="325"/>
      <c r="E43" s="326" t="s">
        <v>30</v>
      </c>
      <c r="F43" s="327">
        <f>SUM(F44:F45)</f>
        <v>0</v>
      </c>
      <c r="G43" s="328" t="s">
        <v>30</v>
      </c>
      <c r="H43" s="326" t="s">
        <v>30</v>
      </c>
      <c r="I43" s="327">
        <f>SUM(I44:I45)</f>
        <v>0</v>
      </c>
      <c r="J43" s="328" t="s">
        <v>30</v>
      </c>
      <c r="K43" s="278" t="s">
        <v>30</v>
      </c>
      <c r="L43" s="276">
        <f>SUM(L44:L45)</f>
        <v>0</v>
      </c>
      <c r="M43" s="277" t="s">
        <v>30</v>
      </c>
      <c r="N43" s="279">
        <f t="shared" ref="N43:O43" si="5">SUM(N44:N45)</f>
        <v>0</v>
      </c>
      <c r="O43" s="280">
        <f t="shared" si="5"/>
        <v>0</v>
      </c>
      <c r="P43" s="226"/>
    </row>
    <row r="44" spans="1:16" s="227" customFormat="1" hidden="1" x14ac:dyDescent="0.2">
      <c r="A44" s="221"/>
      <c r="B44" s="208"/>
      <c r="C44" s="329"/>
      <c r="D44" s="258"/>
      <c r="E44" s="222"/>
      <c r="F44" s="212"/>
      <c r="G44" s="223"/>
      <c r="H44" s="222"/>
      <c r="I44" s="212"/>
      <c r="J44" s="223"/>
      <c r="K44" s="330"/>
      <c r="L44" s="215"/>
      <c r="M44" s="216"/>
      <c r="N44" s="270"/>
      <c r="O44" s="271"/>
      <c r="P44" s="226"/>
    </row>
    <row r="45" spans="1:16" s="227" customFormat="1" ht="13.5" hidden="1" thickBot="1" x14ac:dyDescent="0.25">
      <c r="A45" s="221"/>
      <c r="B45" s="208"/>
      <c r="C45" s="329"/>
      <c r="D45" s="317"/>
      <c r="E45" s="331"/>
      <c r="F45" s="319"/>
      <c r="G45" s="320"/>
      <c r="H45" s="331"/>
      <c r="I45" s="319"/>
      <c r="J45" s="320"/>
      <c r="K45" s="321"/>
      <c r="L45" s="284"/>
      <c r="M45" s="285"/>
      <c r="N45" s="286"/>
      <c r="O45" s="287"/>
      <c r="P45" s="226"/>
    </row>
    <row r="46" spans="1:16" s="302" customFormat="1" ht="27" hidden="1" x14ac:dyDescent="0.25">
      <c r="A46" s="332" t="s">
        <v>149</v>
      </c>
      <c r="B46" s="333"/>
      <c r="C46" s="334" t="s">
        <v>113</v>
      </c>
      <c r="D46" s="335"/>
      <c r="E46" s="336" t="s">
        <v>30</v>
      </c>
      <c r="F46" s="233">
        <f>SUM(F47:F52)</f>
        <v>0</v>
      </c>
      <c r="G46" s="337" t="s">
        <v>30</v>
      </c>
      <c r="H46" s="336" t="s">
        <v>30</v>
      </c>
      <c r="I46" s="233">
        <f>SUM(I47:I52)</f>
        <v>0</v>
      </c>
      <c r="J46" s="337" t="s">
        <v>30</v>
      </c>
      <c r="K46" s="338" t="s">
        <v>326</v>
      </c>
      <c r="L46" s="233">
        <f>SUM(L47:L52)</f>
        <v>0</v>
      </c>
      <c r="M46" s="337" t="s">
        <v>30</v>
      </c>
      <c r="N46" s="255">
        <f t="shared" ref="N46:O46" si="6">SUM(N47:N52)</f>
        <v>-300000</v>
      </c>
      <c r="O46" s="256">
        <f t="shared" si="6"/>
        <v>-300000</v>
      </c>
      <c r="P46" s="301"/>
    </row>
    <row r="47" spans="1:16" s="194" customFormat="1" hidden="1" x14ac:dyDescent="0.2">
      <c r="A47" s="207"/>
      <c r="B47" s="219"/>
      <c r="C47" s="329" t="s">
        <v>327</v>
      </c>
      <c r="D47" s="258" t="s">
        <v>189</v>
      </c>
      <c r="E47" s="222"/>
      <c r="F47" s="212"/>
      <c r="G47" s="223"/>
      <c r="H47" s="211"/>
      <c r="I47" s="212"/>
      <c r="J47" s="223">
        <v>1</v>
      </c>
      <c r="K47" s="339"/>
      <c r="L47" s="212"/>
      <c r="M47" s="223"/>
      <c r="N47" s="260"/>
      <c r="O47" s="261"/>
      <c r="P47" s="193"/>
    </row>
    <row r="48" spans="1:16" s="227" customFormat="1" hidden="1" x14ac:dyDescent="0.2">
      <c r="A48" s="340"/>
      <c r="B48" s="208"/>
      <c r="C48" s="329" t="s">
        <v>388</v>
      </c>
      <c r="D48" s="258" t="s">
        <v>186</v>
      </c>
      <c r="E48" s="514"/>
      <c r="F48" s="304"/>
      <c r="G48" s="314"/>
      <c r="H48" s="303"/>
      <c r="I48" s="304"/>
      <c r="J48" s="223" t="e">
        <f t="shared" ref="J48" si="7">I48/H48</f>
        <v>#DIV/0!</v>
      </c>
      <c r="K48" s="344"/>
      <c r="L48" s="306"/>
      <c r="M48" s="307"/>
      <c r="N48" s="312"/>
      <c r="O48" s="313"/>
      <c r="P48" s="226"/>
    </row>
    <row r="49" spans="1:16" s="194" customFormat="1" hidden="1" x14ac:dyDescent="0.2">
      <c r="A49" s="345"/>
      <c r="B49" s="219"/>
      <c r="C49" s="341" t="s">
        <v>207</v>
      </c>
      <c r="D49" s="268" t="s">
        <v>186</v>
      </c>
      <c r="E49" s="342">
        <v>0</v>
      </c>
      <c r="F49" s="306"/>
      <c r="G49" s="307">
        <v>1</v>
      </c>
      <c r="H49" s="343"/>
      <c r="I49" s="306"/>
      <c r="J49" s="216"/>
      <c r="K49" s="344"/>
      <c r="L49" s="306"/>
      <c r="M49" s="307"/>
      <c r="N49" s="308"/>
      <c r="O49" s="309"/>
      <c r="P49" s="193"/>
    </row>
    <row r="50" spans="1:16" s="194" customFormat="1" hidden="1" x14ac:dyDescent="0.2">
      <c r="A50" s="345"/>
      <c r="B50" s="219"/>
      <c r="C50" s="749" t="s">
        <v>248</v>
      </c>
      <c r="D50" s="258" t="s">
        <v>186</v>
      </c>
      <c r="E50" s="514"/>
      <c r="F50" s="304"/>
      <c r="G50" s="314"/>
      <c r="H50" s="303">
        <v>0</v>
      </c>
      <c r="I50" s="304">
        <v>0</v>
      </c>
      <c r="J50" s="223">
        <v>1</v>
      </c>
      <c r="K50" s="750">
        <v>0</v>
      </c>
      <c r="L50" s="304">
        <v>0</v>
      </c>
      <c r="M50" s="314">
        <v>1</v>
      </c>
      <c r="N50" s="308">
        <f>350000-650000</f>
        <v>-300000</v>
      </c>
      <c r="O50" s="309">
        <f>350000-650000</f>
        <v>-300000</v>
      </c>
      <c r="P50" s="193"/>
    </row>
    <row r="51" spans="1:16" s="194" customFormat="1" hidden="1" x14ac:dyDescent="0.2">
      <c r="A51" s="345"/>
      <c r="B51" s="208"/>
      <c r="C51" s="341" t="s">
        <v>246</v>
      </c>
      <c r="D51" s="268" t="s">
        <v>186</v>
      </c>
      <c r="E51" s="342">
        <v>0</v>
      </c>
      <c r="F51" s="306"/>
      <c r="G51" s="307">
        <v>1</v>
      </c>
      <c r="H51" s="343">
        <v>0</v>
      </c>
      <c r="I51" s="306"/>
      <c r="J51" s="216">
        <v>1</v>
      </c>
      <c r="K51" s="344"/>
      <c r="L51" s="306"/>
      <c r="M51" s="307"/>
      <c r="N51" s="312"/>
      <c r="O51" s="313"/>
      <c r="P51" s="193"/>
    </row>
    <row r="52" spans="1:16" s="194" customFormat="1" ht="13.5" hidden="1" thickBot="1" x14ac:dyDescent="0.25">
      <c r="A52" s="346"/>
      <c r="B52" s="442"/>
      <c r="C52" s="329" t="s">
        <v>247</v>
      </c>
      <c r="D52" s="311" t="s">
        <v>186</v>
      </c>
      <c r="E52" s="514"/>
      <c r="F52" s="304"/>
      <c r="G52" s="314"/>
      <c r="H52" s="303">
        <v>0</v>
      </c>
      <c r="I52" s="304">
        <v>0</v>
      </c>
      <c r="J52" s="314">
        <v>1</v>
      </c>
      <c r="K52" s="772"/>
      <c r="L52" s="304"/>
      <c r="M52" s="314"/>
      <c r="N52" s="308"/>
      <c r="O52" s="309"/>
      <c r="P52" s="193"/>
    </row>
    <row r="53" spans="1:16" s="194" customFormat="1" ht="27.75" hidden="1" thickBot="1" x14ac:dyDescent="0.3">
      <c r="A53" s="771"/>
      <c r="B53" s="333"/>
      <c r="C53" s="334" t="s">
        <v>113</v>
      </c>
      <c r="D53" s="335"/>
      <c r="E53" s="336" t="s">
        <v>30</v>
      </c>
      <c r="F53" s="233">
        <f>SUM(F54:F57)</f>
        <v>0</v>
      </c>
      <c r="G53" s="337" t="s">
        <v>30</v>
      </c>
      <c r="H53" s="336" t="s">
        <v>30</v>
      </c>
      <c r="I53" s="233">
        <f>SUM(I54:I57)</f>
        <v>0</v>
      </c>
      <c r="J53" s="337" t="s">
        <v>30</v>
      </c>
      <c r="K53" s="338" t="s">
        <v>326</v>
      </c>
      <c r="L53" s="233">
        <f>SUM(L54:L57)</f>
        <v>0</v>
      </c>
      <c r="M53" s="337" t="s">
        <v>30</v>
      </c>
      <c r="N53" s="233">
        <f>SUM(N54:N57)</f>
        <v>650000</v>
      </c>
      <c r="O53" s="233">
        <f>SUM(O54:O57)</f>
        <v>650000</v>
      </c>
      <c r="P53" s="193"/>
    </row>
    <row r="54" spans="1:16" s="194" customFormat="1" ht="13.5" hidden="1" thickBot="1" x14ac:dyDescent="0.25">
      <c r="A54" s="771"/>
      <c r="B54" s="608"/>
      <c r="C54" s="749" t="s">
        <v>248</v>
      </c>
      <c r="D54" s="258" t="s">
        <v>186</v>
      </c>
      <c r="E54" s="514"/>
      <c r="F54" s="304"/>
      <c r="G54" s="314"/>
      <c r="H54" s="303">
        <v>0</v>
      </c>
      <c r="I54" s="304">
        <v>0</v>
      </c>
      <c r="J54" s="223">
        <v>1</v>
      </c>
      <c r="K54" s="750">
        <v>0</v>
      </c>
      <c r="L54" s="304">
        <v>0</v>
      </c>
      <c r="M54" s="314">
        <v>1</v>
      </c>
      <c r="N54" s="308">
        <v>650000</v>
      </c>
      <c r="O54" s="309">
        <v>650000</v>
      </c>
      <c r="P54" s="193"/>
    </row>
    <row r="55" spans="1:16" s="194" customFormat="1" ht="13.5" hidden="1" thickBot="1" x14ac:dyDescent="0.25">
      <c r="A55" s="771"/>
      <c r="B55" s="608"/>
      <c r="C55" s="14"/>
      <c r="D55" s="604"/>
      <c r="E55" s="663"/>
      <c r="F55" s="212"/>
      <c r="G55" s="661"/>
      <c r="H55" s="212"/>
      <c r="I55" s="212"/>
      <c r="J55" s="661"/>
      <c r="K55" s="663"/>
      <c r="L55" s="212"/>
      <c r="M55" s="661"/>
      <c r="N55" s="773"/>
      <c r="O55" s="773"/>
      <c r="P55" s="193"/>
    </row>
    <row r="56" spans="1:16" s="194" customFormat="1" ht="13.5" hidden="1" thickBot="1" x14ac:dyDescent="0.25">
      <c r="A56" s="771"/>
      <c r="B56" s="608"/>
      <c r="C56" s="14"/>
      <c r="D56" s="604"/>
      <c r="E56" s="663"/>
      <c r="F56" s="212"/>
      <c r="G56" s="661"/>
      <c r="H56" s="212"/>
      <c r="I56" s="212"/>
      <c r="J56" s="661"/>
      <c r="K56" s="663"/>
      <c r="L56" s="212"/>
      <c r="M56" s="661"/>
      <c r="N56" s="773"/>
      <c r="O56" s="773"/>
      <c r="P56" s="193"/>
    </row>
    <row r="57" spans="1:16" s="194" customFormat="1" ht="13.5" hidden="1" thickBot="1" x14ac:dyDescent="0.25">
      <c r="A57" s="771"/>
      <c r="B57" s="609"/>
      <c r="C57" s="58"/>
      <c r="D57" s="610"/>
      <c r="E57" s="723"/>
      <c r="F57" s="304"/>
      <c r="G57" s="724"/>
      <c r="H57" s="304"/>
      <c r="I57" s="304"/>
      <c r="J57" s="724"/>
      <c r="K57" s="723"/>
      <c r="L57" s="304"/>
      <c r="M57" s="724"/>
      <c r="N57" s="774"/>
      <c r="O57" s="774"/>
      <c r="P57" s="193"/>
    </row>
    <row r="58" spans="1:16" s="194" customFormat="1" ht="26.25" hidden="1" thickBot="1" x14ac:dyDescent="0.25">
      <c r="A58" s="182" t="s">
        <v>150</v>
      </c>
      <c r="B58" s="183" t="s">
        <v>150</v>
      </c>
      <c r="C58" s="288" t="s">
        <v>114</v>
      </c>
      <c r="D58" s="289" t="s">
        <v>318</v>
      </c>
      <c r="E58" s="186" t="s">
        <v>30</v>
      </c>
      <c r="F58" s="189">
        <f>F59+F79</f>
        <v>0</v>
      </c>
      <c r="G58" s="190" t="s">
        <v>30</v>
      </c>
      <c r="H58" s="186" t="s">
        <v>30</v>
      </c>
      <c r="I58" s="189">
        <f>I59+I79</f>
        <v>0</v>
      </c>
      <c r="J58" s="190" t="s">
        <v>30</v>
      </c>
      <c r="K58" s="290" t="s">
        <v>30</v>
      </c>
      <c r="L58" s="189">
        <f>L59+L79</f>
        <v>0</v>
      </c>
      <c r="M58" s="348" t="s">
        <v>30</v>
      </c>
      <c r="N58" s="291">
        <f>N59+N79</f>
        <v>-3497015</v>
      </c>
      <c r="O58" s="292">
        <f>O59+O79</f>
        <v>-3497015</v>
      </c>
      <c r="P58" s="193"/>
    </row>
    <row r="59" spans="1:16" s="302" customFormat="1" ht="27" hidden="1" x14ac:dyDescent="0.25">
      <c r="A59" s="293" t="s">
        <v>151</v>
      </c>
      <c r="B59" s="294"/>
      <c r="C59" s="295" t="s">
        <v>115</v>
      </c>
      <c r="D59" s="296"/>
      <c r="E59" s="297" t="s">
        <v>30</v>
      </c>
      <c r="F59" s="200">
        <f>SUM(F60:F78)</f>
        <v>0</v>
      </c>
      <c r="G59" s="298" t="s">
        <v>30</v>
      </c>
      <c r="H59" s="297" t="s">
        <v>30</v>
      </c>
      <c r="I59" s="200">
        <f>SUM(I60:I78)</f>
        <v>0</v>
      </c>
      <c r="J59" s="298" t="s">
        <v>30</v>
      </c>
      <c r="K59" s="349" t="s">
        <v>30</v>
      </c>
      <c r="L59" s="200">
        <f>SUM(L60:L78)</f>
        <v>0</v>
      </c>
      <c r="M59" s="298" t="s">
        <v>30</v>
      </c>
      <c r="N59" s="299">
        <f t="shared" ref="N59:O59" si="8">SUM(N60:N78)</f>
        <v>-3497015</v>
      </c>
      <c r="O59" s="300">
        <f t="shared" si="8"/>
        <v>-3497015</v>
      </c>
      <c r="P59" s="301"/>
    </row>
    <row r="60" spans="1:16" s="194" customFormat="1" hidden="1" x14ac:dyDescent="0.2">
      <c r="A60" s="207"/>
      <c r="B60" s="219"/>
      <c r="C60" s="310" t="s">
        <v>294</v>
      </c>
      <c r="D60" s="258" t="s">
        <v>191</v>
      </c>
      <c r="E60" s="222"/>
      <c r="F60" s="212"/>
      <c r="G60" s="213"/>
      <c r="H60" s="211"/>
      <c r="I60" s="212"/>
      <c r="J60" s="213"/>
      <c r="K60" s="350">
        <v>0</v>
      </c>
      <c r="L60" s="212">
        <v>0</v>
      </c>
      <c r="M60" s="213">
        <v>1</v>
      </c>
      <c r="N60" s="260">
        <v>651000</v>
      </c>
      <c r="O60" s="261">
        <v>651000</v>
      </c>
      <c r="P60" s="193"/>
    </row>
    <row r="61" spans="1:16" s="194" customFormat="1" hidden="1" x14ac:dyDescent="0.2">
      <c r="A61" s="207"/>
      <c r="B61" s="208"/>
      <c r="C61" s="310" t="s">
        <v>231</v>
      </c>
      <c r="D61" s="258" t="s">
        <v>191</v>
      </c>
      <c r="E61" s="211">
        <v>0</v>
      </c>
      <c r="F61" s="212">
        <v>0</v>
      </c>
      <c r="G61" s="213" t="e">
        <f>F61/E61</f>
        <v>#DIV/0!</v>
      </c>
      <c r="H61" s="269"/>
      <c r="I61" s="215"/>
      <c r="J61" s="264"/>
      <c r="K61" s="351"/>
      <c r="L61" s="215"/>
      <c r="M61" s="264"/>
      <c r="N61" s="260"/>
      <c r="O61" s="261"/>
      <c r="P61" s="193"/>
    </row>
    <row r="62" spans="1:16" s="194" customFormat="1" ht="25.5" hidden="1" x14ac:dyDescent="0.2">
      <c r="A62" s="207"/>
      <c r="B62" s="208"/>
      <c r="C62" s="310" t="s">
        <v>243</v>
      </c>
      <c r="D62" s="258" t="s">
        <v>191</v>
      </c>
      <c r="E62" s="211"/>
      <c r="F62" s="212"/>
      <c r="G62" s="213" t="e">
        <f>F62/E62</f>
        <v>#DIV/0!</v>
      </c>
      <c r="H62" s="214"/>
      <c r="I62" s="215"/>
      <c r="J62" s="264"/>
      <c r="K62" s="351"/>
      <c r="L62" s="215"/>
      <c r="M62" s="264"/>
      <c r="N62" s="270"/>
      <c r="O62" s="271"/>
      <c r="P62" s="193"/>
    </row>
    <row r="63" spans="1:16" s="194" customFormat="1" hidden="1" x14ac:dyDescent="0.2">
      <c r="A63" s="207"/>
      <c r="B63" s="208"/>
      <c r="C63" s="281" t="s">
        <v>295</v>
      </c>
      <c r="D63" s="268" t="s">
        <v>191</v>
      </c>
      <c r="E63" s="269"/>
      <c r="F63" s="215"/>
      <c r="G63" s="264" t="e">
        <f t="shared" ref="G63:G77" si="9">F63/E63</f>
        <v>#DIV/0!</v>
      </c>
      <c r="H63" s="214"/>
      <c r="I63" s="215"/>
      <c r="J63" s="264"/>
      <c r="K63" s="351"/>
      <c r="L63" s="215"/>
      <c r="M63" s="264"/>
      <c r="N63" s="270"/>
      <c r="O63" s="271"/>
      <c r="P63" s="193"/>
    </row>
    <row r="64" spans="1:16" s="227" customFormat="1" hidden="1" x14ac:dyDescent="0.2">
      <c r="A64" s="221"/>
      <c r="B64" s="208"/>
      <c r="C64" s="281" t="s">
        <v>203</v>
      </c>
      <c r="D64" s="268" t="s">
        <v>204</v>
      </c>
      <c r="E64" s="214"/>
      <c r="F64" s="215"/>
      <c r="G64" s="264" t="e">
        <f t="shared" si="9"/>
        <v>#DIV/0!</v>
      </c>
      <c r="H64" s="214"/>
      <c r="I64" s="215"/>
      <c r="J64" s="264"/>
      <c r="K64" s="351"/>
      <c r="L64" s="215"/>
      <c r="M64" s="264"/>
      <c r="N64" s="270"/>
      <c r="O64" s="271"/>
      <c r="P64" s="226"/>
    </row>
    <row r="65" spans="1:16" s="227" customFormat="1" hidden="1" x14ac:dyDescent="0.2">
      <c r="A65" s="221"/>
      <c r="B65" s="208"/>
      <c r="C65" s="281" t="s">
        <v>219</v>
      </c>
      <c r="D65" s="268" t="s">
        <v>191</v>
      </c>
      <c r="E65" s="214"/>
      <c r="F65" s="215"/>
      <c r="G65" s="264" t="e">
        <f t="shared" si="9"/>
        <v>#DIV/0!</v>
      </c>
      <c r="H65" s="214"/>
      <c r="I65" s="215"/>
      <c r="J65" s="264"/>
      <c r="K65" s="351"/>
      <c r="L65" s="215"/>
      <c r="M65" s="264"/>
      <c r="N65" s="270"/>
      <c r="O65" s="271"/>
      <c r="P65" s="226"/>
    </row>
    <row r="66" spans="1:16" s="194" customFormat="1" ht="25.5" hidden="1" x14ac:dyDescent="0.2">
      <c r="A66" s="207"/>
      <c r="B66" s="219"/>
      <c r="C66" s="310" t="s">
        <v>220</v>
      </c>
      <c r="D66" s="258" t="s">
        <v>191</v>
      </c>
      <c r="E66" s="222">
        <v>0</v>
      </c>
      <c r="F66" s="212">
        <v>0</v>
      </c>
      <c r="G66" s="213" t="e">
        <f t="shared" si="9"/>
        <v>#DIV/0!</v>
      </c>
      <c r="H66" s="222"/>
      <c r="I66" s="212"/>
      <c r="J66" s="213"/>
      <c r="K66" s="350"/>
      <c r="L66" s="212"/>
      <c r="M66" s="213"/>
      <c r="N66" s="260">
        <v>-4079153</v>
      </c>
      <c r="O66" s="261">
        <v>-4079153</v>
      </c>
      <c r="P66" s="193"/>
    </row>
    <row r="67" spans="1:16" s="194" customFormat="1" hidden="1" x14ac:dyDescent="0.2">
      <c r="A67" s="207"/>
      <c r="B67" s="219"/>
      <c r="C67" s="310" t="s">
        <v>221</v>
      </c>
      <c r="D67" s="258" t="s">
        <v>191</v>
      </c>
      <c r="E67" s="222"/>
      <c r="F67" s="212"/>
      <c r="G67" s="213" t="e">
        <f t="shared" si="9"/>
        <v>#DIV/0!</v>
      </c>
      <c r="H67" s="214"/>
      <c r="I67" s="215"/>
      <c r="J67" s="264"/>
      <c r="K67" s="351"/>
      <c r="L67" s="215"/>
      <c r="M67" s="264"/>
      <c r="N67" s="260"/>
      <c r="O67" s="261"/>
      <c r="P67" s="193"/>
    </row>
    <row r="68" spans="1:16" s="227" customFormat="1" ht="25.5" hidden="1" x14ac:dyDescent="0.2">
      <c r="A68" s="221"/>
      <c r="B68" s="208"/>
      <c r="C68" s="310" t="s">
        <v>222</v>
      </c>
      <c r="D68" s="258" t="s">
        <v>191</v>
      </c>
      <c r="E68" s="222"/>
      <c r="F68" s="212"/>
      <c r="G68" s="213" t="e">
        <f t="shared" si="9"/>
        <v>#DIV/0!</v>
      </c>
      <c r="H68" s="214"/>
      <c r="I68" s="215"/>
      <c r="J68" s="264"/>
      <c r="K68" s="351"/>
      <c r="L68" s="215"/>
      <c r="M68" s="264"/>
      <c r="N68" s="270"/>
      <c r="O68" s="271"/>
      <c r="P68" s="226"/>
    </row>
    <row r="69" spans="1:16" s="194" customFormat="1" hidden="1" x14ac:dyDescent="0.2">
      <c r="A69" s="207"/>
      <c r="B69" s="208"/>
      <c r="C69" s="310" t="s">
        <v>223</v>
      </c>
      <c r="D69" s="258" t="s">
        <v>191</v>
      </c>
      <c r="E69" s="222">
        <v>0</v>
      </c>
      <c r="F69" s="212">
        <v>0</v>
      </c>
      <c r="G69" s="213" t="e">
        <f t="shared" si="9"/>
        <v>#DIV/0!</v>
      </c>
      <c r="H69" s="214"/>
      <c r="I69" s="215"/>
      <c r="J69" s="264"/>
      <c r="K69" s="351"/>
      <c r="L69" s="215"/>
      <c r="M69" s="264"/>
      <c r="N69" s="260">
        <v>575000</v>
      </c>
      <c r="O69" s="261">
        <v>575000</v>
      </c>
      <c r="P69" s="193"/>
    </row>
    <row r="70" spans="1:16" s="194" customFormat="1" hidden="1" x14ac:dyDescent="0.2">
      <c r="A70" s="207"/>
      <c r="B70" s="208"/>
      <c r="C70" s="310" t="s">
        <v>224</v>
      </c>
      <c r="D70" s="258" t="s">
        <v>191</v>
      </c>
      <c r="E70" s="222"/>
      <c r="F70" s="212"/>
      <c r="G70" s="213" t="e">
        <f t="shared" si="9"/>
        <v>#DIV/0!</v>
      </c>
      <c r="H70" s="214"/>
      <c r="I70" s="215"/>
      <c r="J70" s="264"/>
      <c r="K70" s="351"/>
      <c r="L70" s="215"/>
      <c r="M70" s="264"/>
      <c r="N70" s="260"/>
      <c r="O70" s="261"/>
      <c r="P70" s="193"/>
    </row>
    <row r="71" spans="1:16" s="227" customFormat="1" ht="25.5" hidden="1" x14ac:dyDescent="0.2">
      <c r="A71" s="221"/>
      <c r="B71" s="208"/>
      <c r="C71" s="281" t="s">
        <v>225</v>
      </c>
      <c r="D71" s="268" t="s">
        <v>205</v>
      </c>
      <c r="E71" s="214"/>
      <c r="F71" s="215"/>
      <c r="G71" s="213" t="e">
        <f t="shared" si="9"/>
        <v>#DIV/0!</v>
      </c>
      <c r="H71" s="214"/>
      <c r="I71" s="215"/>
      <c r="J71" s="264"/>
      <c r="K71" s="351"/>
      <c r="L71" s="215"/>
      <c r="M71" s="264"/>
      <c r="N71" s="270"/>
      <c r="O71" s="271"/>
      <c r="P71" s="226"/>
    </row>
    <row r="72" spans="1:16" s="194" customFormat="1" hidden="1" x14ac:dyDescent="0.2">
      <c r="A72" s="207"/>
      <c r="B72" s="219"/>
      <c r="C72" s="310" t="s">
        <v>389</v>
      </c>
      <c r="D72" s="258" t="s">
        <v>205</v>
      </c>
      <c r="E72" s="222"/>
      <c r="F72" s="212"/>
      <c r="G72" s="213" t="e">
        <f t="shared" si="9"/>
        <v>#DIV/0!</v>
      </c>
      <c r="H72" s="222"/>
      <c r="I72" s="212"/>
      <c r="J72" s="213"/>
      <c r="K72" s="350"/>
      <c r="L72" s="212"/>
      <c r="M72" s="213"/>
      <c r="N72" s="260"/>
      <c r="O72" s="261"/>
      <c r="P72" s="193"/>
    </row>
    <row r="73" spans="1:16" s="227" customFormat="1" ht="38.25" hidden="1" x14ac:dyDescent="0.2">
      <c r="A73" s="221"/>
      <c r="B73" s="208"/>
      <c r="C73" s="310" t="s">
        <v>251</v>
      </c>
      <c r="D73" s="258" t="s">
        <v>205</v>
      </c>
      <c r="E73" s="222"/>
      <c r="F73" s="212"/>
      <c r="G73" s="213" t="e">
        <f t="shared" si="9"/>
        <v>#DIV/0!</v>
      </c>
      <c r="H73" s="214"/>
      <c r="I73" s="215"/>
      <c r="J73" s="264"/>
      <c r="K73" s="351"/>
      <c r="L73" s="215"/>
      <c r="M73" s="264"/>
      <c r="N73" s="270"/>
      <c r="O73" s="271"/>
      <c r="P73" s="226"/>
    </row>
    <row r="74" spans="1:16" s="227" customFormat="1" ht="25.5" hidden="1" x14ac:dyDescent="0.2">
      <c r="A74" s="221"/>
      <c r="B74" s="208"/>
      <c r="C74" s="281" t="s">
        <v>226</v>
      </c>
      <c r="D74" s="268" t="s">
        <v>204</v>
      </c>
      <c r="E74" s="214"/>
      <c r="F74" s="215"/>
      <c r="G74" s="264" t="e">
        <f t="shared" si="9"/>
        <v>#DIV/0!</v>
      </c>
      <c r="H74" s="214"/>
      <c r="I74" s="215"/>
      <c r="J74" s="264"/>
      <c r="K74" s="351"/>
      <c r="L74" s="215"/>
      <c r="M74" s="264"/>
      <c r="N74" s="270"/>
      <c r="O74" s="271"/>
      <c r="P74" s="226"/>
    </row>
    <row r="75" spans="1:16" s="227" customFormat="1" ht="25.5" hidden="1" x14ac:dyDescent="0.2">
      <c r="A75" s="221"/>
      <c r="B75" s="208"/>
      <c r="C75" s="281" t="s">
        <v>227</v>
      </c>
      <c r="D75" s="268" t="s">
        <v>204</v>
      </c>
      <c r="E75" s="214"/>
      <c r="F75" s="215"/>
      <c r="G75" s="264">
        <v>1</v>
      </c>
      <c r="H75" s="214"/>
      <c r="I75" s="215"/>
      <c r="J75" s="264"/>
      <c r="K75" s="351"/>
      <c r="L75" s="215"/>
      <c r="M75" s="264"/>
      <c r="N75" s="270"/>
      <c r="O75" s="271"/>
      <c r="P75" s="226"/>
    </row>
    <row r="76" spans="1:16" s="227" customFormat="1" hidden="1" x14ac:dyDescent="0.2">
      <c r="A76" s="221"/>
      <c r="B76" s="208"/>
      <c r="C76" s="310" t="s">
        <v>228</v>
      </c>
      <c r="D76" s="258" t="s">
        <v>204</v>
      </c>
      <c r="E76" s="222">
        <v>0</v>
      </c>
      <c r="F76" s="212">
        <v>0</v>
      </c>
      <c r="G76" s="213" t="e">
        <f t="shared" si="9"/>
        <v>#DIV/0!</v>
      </c>
      <c r="H76" s="214"/>
      <c r="I76" s="215"/>
      <c r="J76" s="264"/>
      <c r="K76" s="351"/>
      <c r="L76" s="215"/>
      <c r="M76" s="264"/>
      <c r="N76" s="260">
        <f>-13862-630000</f>
        <v>-643862</v>
      </c>
      <c r="O76" s="261">
        <f>-13862-630000</f>
        <v>-643862</v>
      </c>
      <c r="P76" s="226"/>
    </row>
    <row r="77" spans="1:16" s="227" customFormat="1" ht="25.5" hidden="1" x14ac:dyDescent="0.2">
      <c r="A77" s="221"/>
      <c r="B77" s="208"/>
      <c r="C77" s="310" t="s">
        <v>229</v>
      </c>
      <c r="D77" s="258" t="s">
        <v>204</v>
      </c>
      <c r="E77" s="222"/>
      <c r="F77" s="212"/>
      <c r="G77" s="213" t="e">
        <f t="shared" si="9"/>
        <v>#DIV/0!</v>
      </c>
      <c r="H77" s="222"/>
      <c r="I77" s="212"/>
      <c r="J77" s="213"/>
      <c r="K77" s="351"/>
      <c r="L77" s="215"/>
      <c r="M77" s="264"/>
      <c r="N77" s="270"/>
      <c r="O77" s="271"/>
      <c r="P77" s="226"/>
    </row>
    <row r="78" spans="1:16" s="227" customFormat="1" ht="13.5" hidden="1" thickBot="1" x14ac:dyDescent="0.25">
      <c r="A78" s="221"/>
      <c r="B78" s="208"/>
      <c r="C78" s="310" t="s">
        <v>292</v>
      </c>
      <c r="D78" s="258"/>
      <c r="E78" s="222"/>
      <c r="F78" s="212"/>
      <c r="G78" s="213"/>
      <c r="H78" s="222">
        <v>0</v>
      </c>
      <c r="I78" s="212">
        <v>0</v>
      </c>
      <c r="J78" s="213" t="e">
        <f t="shared" ref="J78" si="10">I78/H78</f>
        <v>#DIV/0!</v>
      </c>
      <c r="K78" s="351"/>
      <c r="L78" s="215"/>
      <c r="M78" s="264"/>
      <c r="N78" s="270"/>
      <c r="O78" s="271"/>
      <c r="P78" s="226"/>
    </row>
    <row r="79" spans="1:16" s="227" customFormat="1" ht="25.5" hidden="1" x14ac:dyDescent="0.2">
      <c r="A79" s="273" t="s">
        <v>152</v>
      </c>
      <c r="B79" s="274"/>
      <c r="C79" s="352" t="s">
        <v>116</v>
      </c>
      <c r="D79" s="353"/>
      <c r="E79" s="275" t="s">
        <v>30</v>
      </c>
      <c r="F79" s="276">
        <f>SUM(F80:F81)</f>
        <v>0</v>
      </c>
      <c r="G79" s="354" t="s">
        <v>30</v>
      </c>
      <c r="H79" s="275" t="s">
        <v>30</v>
      </c>
      <c r="I79" s="276">
        <f>SUM(I80:I81)</f>
        <v>0</v>
      </c>
      <c r="J79" s="277" t="s">
        <v>30</v>
      </c>
      <c r="K79" s="355" t="s">
        <v>30</v>
      </c>
      <c r="L79" s="276">
        <f>SUM(L80:L81)</f>
        <v>0</v>
      </c>
      <c r="M79" s="277" t="s">
        <v>30</v>
      </c>
      <c r="N79" s="356">
        <f t="shared" ref="N79:O79" si="11">SUM(N80:N81)</f>
        <v>0</v>
      </c>
      <c r="O79" s="357">
        <f t="shared" si="11"/>
        <v>0</v>
      </c>
      <c r="P79" s="226"/>
    </row>
    <row r="80" spans="1:16" s="227" customFormat="1" hidden="1" x14ac:dyDescent="0.2">
      <c r="A80" s="221"/>
      <c r="B80" s="208"/>
      <c r="C80" s="358" t="s">
        <v>181</v>
      </c>
      <c r="D80" s="359" t="s">
        <v>186</v>
      </c>
      <c r="E80" s="214"/>
      <c r="F80" s="215"/>
      <c r="G80" s="360"/>
      <c r="H80" s="269"/>
      <c r="I80" s="215"/>
      <c r="J80" s="264" t="e">
        <f>I80/H80</f>
        <v>#DIV/0!</v>
      </c>
      <c r="K80" s="214"/>
      <c r="L80" s="215"/>
      <c r="M80" s="216"/>
      <c r="N80" s="224"/>
      <c r="O80" s="225"/>
      <c r="P80" s="226"/>
    </row>
    <row r="81" spans="1:16" s="227" customFormat="1" ht="13.5" hidden="1" thickBot="1" x14ac:dyDescent="0.25">
      <c r="A81" s="340"/>
      <c r="B81" s="282"/>
      <c r="C81" s="361"/>
      <c r="D81" s="362"/>
      <c r="E81" s="283"/>
      <c r="F81" s="284"/>
      <c r="G81" s="363"/>
      <c r="H81" s="283"/>
      <c r="I81" s="284"/>
      <c r="J81" s="285"/>
      <c r="K81" s="283"/>
      <c r="L81" s="284"/>
      <c r="M81" s="285"/>
      <c r="N81" s="364"/>
      <c r="O81" s="365"/>
      <c r="P81" s="226"/>
    </row>
    <row r="82" spans="1:16" s="227" customFormat="1" ht="13.5" hidden="1" thickBot="1" x14ac:dyDescent="0.25">
      <c r="A82" s="366" t="s">
        <v>153</v>
      </c>
      <c r="B82" s="367" t="s">
        <v>153</v>
      </c>
      <c r="C82" s="368" t="s">
        <v>117</v>
      </c>
      <c r="D82" s="369" t="s">
        <v>272</v>
      </c>
      <c r="E82" s="370" t="s">
        <v>30</v>
      </c>
      <c r="F82" s="371">
        <f>F83+F84</f>
        <v>0</v>
      </c>
      <c r="G82" s="372" t="s">
        <v>30</v>
      </c>
      <c r="H82" s="370" t="s">
        <v>30</v>
      </c>
      <c r="I82" s="371">
        <f>I83+I84</f>
        <v>0</v>
      </c>
      <c r="J82" s="373" t="s">
        <v>30</v>
      </c>
      <c r="K82" s="370" t="s">
        <v>30</v>
      </c>
      <c r="L82" s="371">
        <f t="shared" ref="L82:O82" si="12">L83+L84</f>
        <v>0</v>
      </c>
      <c r="M82" s="374" t="s">
        <v>30</v>
      </c>
      <c r="N82" s="375">
        <f t="shared" si="12"/>
        <v>0</v>
      </c>
      <c r="O82" s="376">
        <f t="shared" si="12"/>
        <v>0</v>
      </c>
      <c r="P82" s="226"/>
    </row>
    <row r="83" spans="1:16" s="227" customFormat="1" ht="25.5" hidden="1" x14ac:dyDescent="0.2">
      <c r="A83" s="377"/>
      <c r="B83" s="378"/>
      <c r="C83" s="379" t="s">
        <v>211</v>
      </c>
      <c r="D83" s="380" t="s">
        <v>191</v>
      </c>
      <c r="E83" s="381"/>
      <c r="F83" s="382"/>
      <c r="G83" s="383"/>
      <c r="H83" s="381">
        <v>8500</v>
      </c>
      <c r="I83" s="382"/>
      <c r="J83" s="384">
        <f>I83/H83</f>
        <v>0</v>
      </c>
      <c r="K83" s="381"/>
      <c r="L83" s="382"/>
      <c r="M83" s="384"/>
      <c r="N83" s="385"/>
      <c r="O83" s="386"/>
      <c r="P83" s="226"/>
    </row>
    <row r="84" spans="1:16" s="227" customFormat="1" ht="13.5" hidden="1" thickBot="1" x14ac:dyDescent="0.25">
      <c r="A84" s="387"/>
      <c r="B84" s="208"/>
      <c r="C84" s="226"/>
      <c r="D84" s="359"/>
      <c r="E84" s="214"/>
      <c r="F84" s="215"/>
      <c r="G84" s="360"/>
      <c r="H84" s="214"/>
      <c r="I84" s="215"/>
      <c r="J84" s="216"/>
      <c r="K84" s="214"/>
      <c r="L84" s="215"/>
      <c r="M84" s="216"/>
      <c r="N84" s="224"/>
      <c r="O84" s="225"/>
      <c r="P84" s="226"/>
    </row>
    <row r="85" spans="1:16" s="227" customFormat="1" ht="13.5" hidden="1" thickBot="1" x14ac:dyDescent="0.25">
      <c r="A85" s="387"/>
      <c r="B85" s="208"/>
      <c r="C85" s="226"/>
      <c r="D85" s="359"/>
      <c r="E85" s="214"/>
      <c r="F85" s="215"/>
      <c r="G85" s="360"/>
      <c r="H85" s="214"/>
      <c r="I85" s="215"/>
      <c r="J85" s="216"/>
      <c r="K85" s="214"/>
      <c r="L85" s="215"/>
      <c r="M85" s="216"/>
      <c r="N85" s="224"/>
      <c r="O85" s="225"/>
      <c r="P85" s="226"/>
    </row>
    <row r="86" spans="1:16" s="227" customFormat="1" ht="13.5" hidden="1" thickBot="1" x14ac:dyDescent="0.25">
      <c r="A86" s="387"/>
      <c r="B86" s="208"/>
      <c r="C86" s="226"/>
      <c r="D86" s="359"/>
      <c r="E86" s="214"/>
      <c r="F86" s="215"/>
      <c r="G86" s="360"/>
      <c r="H86" s="214"/>
      <c r="I86" s="215"/>
      <c r="J86" s="216"/>
      <c r="K86" s="214"/>
      <c r="L86" s="215"/>
      <c r="M86" s="216"/>
      <c r="N86" s="224"/>
      <c r="O86" s="225"/>
      <c r="P86" s="226"/>
    </row>
    <row r="87" spans="1:16" s="227" customFormat="1" ht="13.5" hidden="1" thickBot="1" x14ac:dyDescent="0.25">
      <c r="A87" s="387"/>
      <c r="B87" s="208"/>
      <c r="C87" s="226"/>
      <c r="D87" s="359"/>
      <c r="E87" s="214"/>
      <c r="F87" s="215"/>
      <c r="G87" s="360"/>
      <c r="H87" s="214"/>
      <c r="I87" s="215"/>
      <c r="J87" s="216"/>
      <c r="K87" s="214"/>
      <c r="L87" s="215"/>
      <c r="M87" s="216"/>
      <c r="N87" s="224"/>
      <c r="O87" s="225"/>
      <c r="P87" s="226"/>
    </row>
    <row r="88" spans="1:16" s="227" customFormat="1" ht="13.5" hidden="1" thickBot="1" x14ac:dyDescent="0.25">
      <c r="A88" s="387"/>
      <c r="B88" s="208"/>
      <c r="C88" s="226"/>
      <c r="D88" s="359"/>
      <c r="E88" s="214"/>
      <c r="F88" s="215"/>
      <c r="G88" s="360"/>
      <c r="H88" s="214"/>
      <c r="I88" s="215"/>
      <c r="J88" s="216"/>
      <c r="K88" s="214"/>
      <c r="L88" s="215"/>
      <c r="M88" s="216"/>
      <c r="N88" s="224"/>
      <c r="O88" s="225"/>
      <c r="P88" s="226"/>
    </row>
    <row r="89" spans="1:16" s="227" customFormat="1" ht="13.5" hidden="1" thickBot="1" x14ac:dyDescent="0.25">
      <c r="A89" s="387"/>
      <c r="B89" s="282"/>
      <c r="C89" s="388"/>
      <c r="D89" s="362"/>
      <c r="E89" s="283"/>
      <c r="F89" s="284"/>
      <c r="G89" s="363"/>
      <c r="H89" s="283"/>
      <c r="I89" s="284"/>
      <c r="J89" s="285"/>
      <c r="K89" s="283"/>
      <c r="L89" s="284"/>
      <c r="M89" s="285"/>
      <c r="N89" s="364"/>
      <c r="O89" s="365"/>
      <c r="P89" s="389"/>
    </row>
    <row r="90" spans="1:16" s="394" customFormat="1" ht="39" hidden="1" thickBot="1" x14ac:dyDescent="0.25">
      <c r="A90" s="390" t="s">
        <v>154</v>
      </c>
      <c r="B90" s="183" t="s">
        <v>154</v>
      </c>
      <c r="C90" s="391" t="s">
        <v>118</v>
      </c>
      <c r="D90" s="392" t="s">
        <v>273</v>
      </c>
      <c r="E90" s="186" t="s">
        <v>30</v>
      </c>
      <c r="F90" s="189">
        <f>F91+F93+F95+F98</f>
        <v>0</v>
      </c>
      <c r="G90" s="188" t="s">
        <v>30</v>
      </c>
      <c r="H90" s="186" t="s">
        <v>30</v>
      </c>
      <c r="I90" s="189">
        <f>I91+I93+I95+I98</f>
        <v>0</v>
      </c>
      <c r="J90" s="190" t="s">
        <v>30</v>
      </c>
      <c r="K90" s="186" t="s">
        <v>30</v>
      </c>
      <c r="L90" s="189">
        <f>L91+L93+L95+L98</f>
        <v>0</v>
      </c>
      <c r="M90" s="348" t="s">
        <v>30</v>
      </c>
      <c r="N90" s="191">
        <f>N91+N93+N95+N98</f>
        <v>0</v>
      </c>
      <c r="O90" s="192">
        <f>O91+O93+O95+O98</f>
        <v>0</v>
      </c>
      <c r="P90" s="393"/>
    </row>
    <row r="91" spans="1:16" s="394" customFormat="1" ht="40.5" hidden="1" x14ac:dyDescent="0.25">
      <c r="A91" s="395" t="s">
        <v>155</v>
      </c>
      <c r="B91" s="396"/>
      <c r="C91" s="397" t="s">
        <v>119</v>
      </c>
      <c r="D91" s="398"/>
      <c r="E91" s="399" t="s">
        <v>30</v>
      </c>
      <c r="F91" s="400">
        <f>SUM(F92:F92)</f>
        <v>0</v>
      </c>
      <c r="G91" s="401" t="s">
        <v>30</v>
      </c>
      <c r="H91" s="399" t="s">
        <v>30</v>
      </c>
      <c r="I91" s="400">
        <f>SUM(I92:I92)</f>
        <v>0</v>
      </c>
      <c r="J91" s="402" t="s">
        <v>30</v>
      </c>
      <c r="K91" s="403" t="s">
        <v>30</v>
      </c>
      <c r="L91" s="400">
        <f>SUM(L92:L92)</f>
        <v>0</v>
      </c>
      <c r="M91" s="402" t="s">
        <v>30</v>
      </c>
      <c r="N91" s="404">
        <f>SUM(N92:N92)</f>
        <v>0</v>
      </c>
      <c r="O91" s="405">
        <f>SUM(O92:O92)</f>
        <v>0</v>
      </c>
      <c r="P91" s="406"/>
    </row>
    <row r="92" spans="1:16" s="394" customFormat="1" ht="25.5" hidden="1" x14ac:dyDescent="0.2">
      <c r="A92" s="407"/>
      <c r="B92" s="408"/>
      <c r="C92" s="409" t="s">
        <v>213</v>
      </c>
      <c r="D92" s="410"/>
      <c r="E92" s="411"/>
      <c r="F92" s="412"/>
      <c r="G92" s="413"/>
      <c r="H92" s="411"/>
      <c r="I92" s="412"/>
      <c r="J92" s="414">
        <v>0</v>
      </c>
      <c r="K92" s="415"/>
      <c r="L92" s="412"/>
      <c r="M92" s="414"/>
      <c r="N92" s="416"/>
      <c r="O92" s="417"/>
      <c r="P92" s="418"/>
    </row>
    <row r="93" spans="1:16" s="430" customFormat="1" ht="40.5" hidden="1" x14ac:dyDescent="0.25">
      <c r="A93" s="407" t="s">
        <v>156</v>
      </c>
      <c r="B93" s="419"/>
      <c r="C93" s="420" t="s">
        <v>120</v>
      </c>
      <c r="D93" s="421"/>
      <c r="E93" s="422" t="s">
        <v>30</v>
      </c>
      <c r="F93" s="423">
        <f>SUM(F94:F94)</f>
        <v>0</v>
      </c>
      <c r="G93" s="424" t="s">
        <v>30</v>
      </c>
      <c r="H93" s="422" t="s">
        <v>30</v>
      </c>
      <c r="I93" s="423">
        <f>SUM(I94:I94)</f>
        <v>0</v>
      </c>
      <c r="J93" s="425" t="s">
        <v>30</v>
      </c>
      <c r="K93" s="426" t="s">
        <v>30</v>
      </c>
      <c r="L93" s="423">
        <f>SUM(L94:L94)</f>
        <v>0</v>
      </c>
      <c r="M93" s="425" t="s">
        <v>30</v>
      </c>
      <c r="N93" s="427">
        <f>SUM(N94:N94)</f>
        <v>0</v>
      </c>
      <c r="O93" s="428">
        <f>SUM(O94:O94)</f>
        <v>0</v>
      </c>
      <c r="P93" s="429"/>
    </row>
    <row r="94" spans="1:16" s="194" customFormat="1" ht="25.5" hidden="1" x14ac:dyDescent="0.2">
      <c r="A94" s="207"/>
      <c r="B94" s="219"/>
      <c r="C94" s="431" t="s">
        <v>315</v>
      </c>
      <c r="D94" s="210" t="s">
        <v>189</v>
      </c>
      <c r="E94" s="222"/>
      <c r="F94" s="212"/>
      <c r="G94" s="220"/>
      <c r="H94" s="222"/>
      <c r="I94" s="212"/>
      <c r="J94" s="213" t="e">
        <f>I94/H94</f>
        <v>#DIV/0!</v>
      </c>
      <c r="K94" s="222"/>
      <c r="L94" s="212"/>
      <c r="M94" s="223"/>
      <c r="N94" s="217"/>
      <c r="O94" s="218"/>
      <c r="P94" s="193" t="s">
        <v>366</v>
      </c>
    </row>
    <row r="95" spans="1:16" s="302" customFormat="1" ht="40.5" hidden="1" x14ac:dyDescent="0.25">
      <c r="A95" s="332" t="s">
        <v>157</v>
      </c>
      <c r="B95" s="333"/>
      <c r="C95" s="432" t="s">
        <v>121</v>
      </c>
      <c r="D95" s="433"/>
      <c r="E95" s="336" t="s">
        <v>30</v>
      </c>
      <c r="F95" s="233">
        <f>SUM(F96:F97)</f>
        <v>0</v>
      </c>
      <c r="G95" s="434" t="s">
        <v>30</v>
      </c>
      <c r="H95" s="336" t="s">
        <v>30</v>
      </c>
      <c r="I95" s="233">
        <f>SUM(I96:I97)</f>
        <v>0</v>
      </c>
      <c r="J95" s="337" t="s">
        <v>30</v>
      </c>
      <c r="K95" s="435" t="s">
        <v>30</v>
      </c>
      <c r="L95" s="233">
        <f>SUM(L97:L97)</f>
        <v>0</v>
      </c>
      <c r="M95" s="337" t="s">
        <v>30</v>
      </c>
      <c r="N95" s="436">
        <f>SUM(N97:N97)</f>
        <v>0</v>
      </c>
      <c r="O95" s="437">
        <f>SUM(O97:O97)</f>
        <v>0</v>
      </c>
      <c r="P95" s="429"/>
    </row>
    <row r="96" spans="1:16" s="302" customFormat="1" hidden="1" x14ac:dyDescent="0.2">
      <c r="A96" s="332"/>
      <c r="B96" s="333"/>
      <c r="C96" s="431" t="s">
        <v>395</v>
      </c>
      <c r="D96" s="210" t="s">
        <v>189</v>
      </c>
      <c r="E96" s="222"/>
      <c r="F96" s="212"/>
      <c r="G96" s="220"/>
      <c r="H96" s="211">
        <v>0</v>
      </c>
      <c r="I96" s="212">
        <v>0</v>
      </c>
      <c r="J96" s="213">
        <v>1</v>
      </c>
      <c r="K96" s="211"/>
      <c r="L96" s="212"/>
      <c r="M96" s="223"/>
      <c r="N96" s="217"/>
      <c r="O96" s="218"/>
      <c r="P96" s="438" t="s">
        <v>367</v>
      </c>
    </row>
    <row r="97" spans="1:16" s="302" customFormat="1" ht="27.95" hidden="1" customHeight="1" x14ac:dyDescent="0.2">
      <c r="A97" s="332"/>
      <c r="B97" s="333"/>
      <c r="C97" s="431" t="s">
        <v>396</v>
      </c>
      <c r="D97" s="210" t="s">
        <v>189</v>
      </c>
      <c r="E97" s="222"/>
      <c r="F97" s="212"/>
      <c r="G97" s="220"/>
      <c r="H97" s="211"/>
      <c r="I97" s="212"/>
      <c r="J97" s="213"/>
      <c r="K97" s="211"/>
      <c r="L97" s="212"/>
      <c r="M97" s="213" t="e">
        <f>L97/K97</f>
        <v>#DIV/0!</v>
      </c>
      <c r="N97" s="217"/>
      <c r="O97" s="218"/>
      <c r="P97" s="226"/>
    </row>
    <row r="98" spans="1:16" s="302" customFormat="1" ht="40.5" hidden="1" x14ac:dyDescent="0.25">
      <c r="A98" s="332" t="s">
        <v>158</v>
      </c>
      <c r="B98" s="333"/>
      <c r="C98" s="432" t="s">
        <v>122</v>
      </c>
      <c r="D98" s="433"/>
      <c r="E98" s="336" t="s">
        <v>30</v>
      </c>
      <c r="F98" s="233">
        <f>SUM(F99:F99)</f>
        <v>0</v>
      </c>
      <c r="G98" s="434" t="s">
        <v>30</v>
      </c>
      <c r="H98" s="336" t="s">
        <v>30</v>
      </c>
      <c r="I98" s="233">
        <f>SUM(I99:I99)</f>
        <v>0</v>
      </c>
      <c r="J98" s="337" t="s">
        <v>30</v>
      </c>
      <c r="K98" s="435" t="s">
        <v>30</v>
      </c>
      <c r="L98" s="233">
        <f>SUM(L99:L99)</f>
        <v>0</v>
      </c>
      <c r="M98" s="337" t="s">
        <v>30</v>
      </c>
      <c r="N98" s="439">
        <f>SUM(N99:N99)</f>
        <v>0</v>
      </c>
      <c r="O98" s="440">
        <f>SUM(O99:O99)</f>
        <v>0</v>
      </c>
      <c r="P98" s="429"/>
    </row>
    <row r="99" spans="1:16" s="194" customFormat="1" hidden="1" x14ac:dyDescent="0.2">
      <c r="A99" s="441"/>
      <c r="B99" s="442"/>
      <c r="C99" s="759" t="s">
        <v>320</v>
      </c>
      <c r="D99" s="513" t="s">
        <v>189</v>
      </c>
      <c r="E99" s="514"/>
      <c r="F99" s="304"/>
      <c r="G99" s="515"/>
      <c r="H99" s="303"/>
      <c r="I99" s="304"/>
      <c r="J99" s="315" t="e">
        <f>I99/H99</f>
        <v>#DIV/0!</v>
      </c>
      <c r="K99" s="514"/>
      <c r="L99" s="304"/>
      <c r="M99" s="314"/>
      <c r="N99" s="516"/>
      <c r="O99" s="517"/>
      <c r="P99" s="446"/>
    </row>
    <row r="100" spans="1:16" s="194" customFormat="1" ht="26.25" hidden="1" thickBot="1" x14ac:dyDescent="0.25">
      <c r="A100" s="441"/>
      <c r="B100" s="709" t="s">
        <v>284</v>
      </c>
      <c r="C100" s="710" t="s">
        <v>500</v>
      </c>
      <c r="D100" s="770" t="s">
        <v>501</v>
      </c>
      <c r="E100" s="712" t="s">
        <v>30</v>
      </c>
      <c r="F100" s="713">
        <f>F101</f>
        <v>0</v>
      </c>
      <c r="G100" s="714" t="s">
        <v>30</v>
      </c>
      <c r="H100" s="712" t="s">
        <v>30</v>
      </c>
      <c r="I100" s="713">
        <f>I101</f>
        <v>0</v>
      </c>
      <c r="J100" s="715" t="s">
        <v>30</v>
      </c>
      <c r="K100" s="712" t="s">
        <v>30</v>
      </c>
      <c r="L100" s="713">
        <f>L101</f>
        <v>0</v>
      </c>
      <c r="M100" s="715" t="s">
        <v>30</v>
      </c>
      <c r="N100" s="713">
        <f>N101</f>
        <v>0</v>
      </c>
      <c r="O100" s="713">
        <f>O101</f>
        <v>0</v>
      </c>
      <c r="P100" s="758"/>
    </row>
    <row r="101" spans="1:16" s="194" customFormat="1" ht="13.5" hidden="1" thickBot="1" x14ac:dyDescent="0.25">
      <c r="A101" s="441"/>
      <c r="B101" s="608"/>
      <c r="C101" s="769"/>
      <c r="D101" s="604"/>
      <c r="E101" s="663">
        <v>0</v>
      </c>
      <c r="F101" s="212">
        <v>0</v>
      </c>
      <c r="G101" s="661">
        <v>1</v>
      </c>
      <c r="H101" s="212"/>
      <c r="I101" s="212"/>
      <c r="J101" s="605"/>
      <c r="K101" s="663"/>
      <c r="L101" s="212"/>
      <c r="M101" s="661"/>
      <c r="N101" s="578"/>
      <c r="O101" s="578"/>
      <c r="P101" s="758"/>
    </row>
    <row r="102" spans="1:16" s="194" customFormat="1" ht="39" hidden="1" thickBot="1" x14ac:dyDescent="0.25">
      <c r="A102" s="447" t="s">
        <v>159</v>
      </c>
      <c r="B102" s="760" t="s">
        <v>284</v>
      </c>
      <c r="C102" s="761" t="s">
        <v>123</v>
      </c>
      <c r="D102" s="762" t="s">
        <v>274</v>
      </c>
      <c r="E102" s="763" t="s">
        <v>30</v>
      </c>
      <c r="F102" s="764">
        <f>F103+F105+F107+F110</f>
        <v>0</v>
      </c>
      <c r="G102" s="765" t="s">
        <v>30</v>
      </c>
      <c r="H102" s="763" t="s">
        <v>30</v>
      </c>
      <c r="I102" s="764">
        <f>I103+I105+I107+I110</f>
        <v>0</v>
      </c>
      <c r="J102" s="766" t="s">
        <v>30</v>
      </c>
      <c r="K102" s="763" t="s">
        <v>30</v>
      </c>
      <c r="L102" s="764">
        <f>L103+L105+L107+L110</f>
        <v>0</v>
      </c>
      <c r="M102" s="766" t="s">
        <v>30</v>
      </c>
      <c r="N102" s="767">
        <f>N103+N105+N107</f>
        <v>0</v>
      </c>
      <c r="O102" s="768">
        <f>O103+O105+O107</f>
        <v>0</v>
      </c>
      <c r="P102" s="449"/>
    </row>
    <row r="103" spans="1:16" s="194" customFormat="1" ht="38.25" hidden="1" x14ac:dyDescent="0.2">
      <c r="A103" s="450" t="s">
        <v>160</v>
      </c>
      <c r="B103" s="451"/>
      <c r="C103" s="452" t="s">
        <v>124</v>
      </c>
      <c r="D103" s="453"/>
      <c r="E103" s="454" t="s">
        <v>30</v>
      </c>
      <c r="F103" s="455">
        <f>SUM(F104:F104)</f>
        <v>0</v>
      </c>
      <c r="G103" s="456" t="s">
        <v>30</v>
      </c>
      <c r="H103" s="454" t="s">
        <v>30</v>
      </c>
      <c r="I103" s="455">
        <f>SUM(I104:I104)</f>
        <v>0</v>
      </c>
      <c r="J103" s="457" t="s">
        <v>30</v>
      </c>
      <c r="K103" s="458" t="s">
        <v>30</v>
      </c>
      <c r="L103" s="455">
        <f>SUM(L104:L104)</f>
        <v>0</v>
      </c>
      <c r="M103" s="457" t="s">
        <v>30</v>
      </c>
      <c r="N103" s="459">
        <f>SUM(N104:N104)</f>
        <v>0</v>
      </c>
      <c r="O103" s="460">
        <f>SUM(O104:O104)</f>
        <v>0</v>
      </c>
      <c r="P103" s="461"/>
    </row>
    <row r="104" spans="1:16" s="194" customFormat="1" hidden="1" x14ac:dyDescent="0.2">
      <c r="A104" s="207"/>
      <c r="B104" s="208"/>
      <c r="C104" s="462"/>
      <c r="D104" s="359"/>
      <c r="E104" s="214"/>
      <c r="F104" s="215"/>
      <c r="G104" s="360"/>
      <c r="H104" s="214"/>
      <c r="I104" s="215"/>
      <c r="J104" s="216"/>
      <c r="K104" s="251"/>
      <c r="L104" s="215"/>
      <c r="M104" s="216"/>
      <c r="N104" s="224"/>
      <c r="O104" s="225"/>
      <c r="P104" s="193"/>
    </row>
    <row r="105" spans="1:16" s="302" customFormat="1" ht="27" hidden="1" x14ac:dyDescent="0.25">
      <c r="A105" s="332" t="s">
        <v>161</v>
      </c>
      <c r="B105" s="463"/>
      <c r="C105" s="464" t="s">
        <v>125</v>
      </c>
      <c r="D105" s="465"/>
      <c r="E105" s="466" t="s">
        <v>30</v>
      </c>
      <c r="F105" s="467">
        <f>SUM(F106:F106)</f>
        <v>0</v>
      </c>
      <c r="G105" s="468" t="s">
        <v>30</v>
      </c>
      <c r="H105" s="466" t="s">
        <v>30</v>
      </c>
      <c r="I105" s="467">
        <f>SUM(I106:I106)</f>
        <v>0</v>
      </c>
      <c r="J105" s="469" t="s">
        <v>30</v>
      </c>
      <c r="K105" s="470" t="s">
        <v>30</v>
      </c>
      <c r="L105" s="467">
        <f>SUM(L106:L106)</f>
        <v>0</v>
      </c>
      <c r="M105" s="469" t="s">
        <v>30</v>
      </c>
      <c r="N105" s="471">
        <f>SUM(N106:N106)</f>
        <v>0</v>
      </c>
      <c r="O105" s="472">
        <f>SUM(O106:O106)</f>
        <v>0</v>
      </c>
      <c r="P105" s="429"/>
    </row>
    <row r="106" spans="1:16" s="194" customFormat="1" hidden="1" x14ac:dyDescent="0.2">
      <c r="A106" s="207"/>
      <c r="B106" s="208"/>
      <c r="C106" s="409" t="s">
        <v>202</v>
      </c>
      <c r="D106" s="359" t="s">
        <v>189</v>
      </c>
      <c r="E106" s="214">
        <v>0</v>
      </c>
      <c r="F106" s="215">
        <v>0</v>
      </c>
      <c r="G106" s="360">
        <v>0</v>
      </c>
      <c r="H106" s="214">
        <v>0</v>
      </c>
      <c r="I106" s="215">
        <v>0</v>
      </c>
      <c r="J106" s="216">
        <v>0</v>
      </c>
      <c r="K106" s="269">
        <v>0</v>
      </c>
      <c r="L106" s="215"/>
      <c r="M106" s="216">
        <v>1</v>
      </c>
      <c r="N106" s="224">
        <v>0</v>
      </c>
      <c r="O106" s="225">
        <v>0</v>
      </c>
      <c r="P106" s="193"/>
    </row>
    <row r="107" spans="1:16" s="194" customFormat="1" ht="40.5" hidden="1" x14ac:dyDescent="0.25">
      <c r="A107" s="450" t="s">
        <v>162</v>
      </c>
      <c r="B107" s="274"/>
      <c r="C107" s="464" t="s">
        <v>126</v>
      </c>
      <c r="D107" s="473"/>
      <c r="E107" s="275" t="s">
        <v>30</v>
      </c>
      <c r="F107" s="276">
        <f>SUM(F108:F109)</f>
        <v>0</v>
      </c>
      <c r="G107" s="354" t="s">
        <v>30</v>
      </c>
      <c r="H107" s="275" t="s">
        <v>30</v>
      </c>
      <c r="I107" s="276">
        <f>SUM(I108:I109)</f>
        <v>0</v>
      </c>
      <c r="J107" s="277" t="s">
        <v>30</v>
      </c>
      <c r="K107" s="355" t="s">
        <v>30</v>
      </c>
      <c r="L107" s="276">
        <f>SUM(L108:L109)</f>
        <v>0</v>
      </c>
      <c r="M107" s="277" t="s">
        <v>30</v>
      </c>
      <c r="N107" s="356">
        <f t="shared" ref="N107:O107" si="13">SUM(N108:N109)</f>
        <v>0</v>
      </c>
      <c r="O107" s="357">
        <f t="shared" si="13"/>
        <v>0</v>
      </c>
      <c r="P107" s="406"/>
    </row>
    <row r="108" spans="1:16" s="194" customFormat="1" hidden="1" x14ac:dyDescent="0.2">
      <c r="A108" s="207"/>
      <c r="B108" s="208"/>
      <c r="C108" s="409"/>
      <c r="D108" s="359" t="s">
        <v>189</v>
      </c>
      <c r="E108" s="214"/>
      <c r="F108" s="215"/>
      <c r="G108" s="360"/>
      <c r="H108" s="214">
        <v>0</v>
      </c>
      <c r="I108" s="215">
        <v>0</v>
      </c>
      <c r="J108" s="216" t="e">
        <f>I108/H108</f>
        <v>#DIV/0!</v>
      </c>
      <c r="K108" s="214"/>
      <c r="L108" s="215"/>
      <c r="M108" s="216"/>
      <c r="N108" s="224"/>
      <c r="O108" s="225"/>
      <c r="P108" s="226"/>
    </row>
    <row r="109" spans="1:16" s="194" customFormat="1" ht="13.5" hidden="1" thickBot="1" x14ac:dyDescent="0.25">
      <c r="A109" s="345"/>
      <c r="B109" s="208"/>
      <c r="C109" s="409"/>
      <c r="D109" s="359" t="s">
        <v>189</v>
      </c>
      <c r="E109" s="214"/>
      <c r="F109" s="215"/>
      <c r="G109" s="360"/>
      <c r="H109" s="214">
        <v>0</v>
      </c>
      <c r="I109" s="215">
        <v>0</v>
      </c>
      <c r="J109" s="216" t="e">
        <f>I109/H109</f>
        <v>#DIV/0!</v>
      </c>
      <c r="K109" s="214"/>
      <c r="L109" s="215"/>
      <c r="M109" s="216"/>
      <c r="N109" s="224"/>
      <c r="O109" s="225"/>
      <c r="P109" s="389"/>
    </row>
    <row r="110" spans="1:16" s="194" customFormat="1" ht="41.25" hidden="1" thickBot="1" x14ac:dyDescent="0.3">
      <c r="A110" s="441"/>
      <c r="B110" s="208"/>
      <c r="C110" s="464" t="s">
        <v>240</v>
      </c>
      <c r="D110" s="465"/>
      <c r="E110" s="466" t="s">
        <v>30</v>
      </c>
      <c r="F110" s="467">
        <f>SUM(F111:F111)</f>
        <v>0</v>
      </c>
      <c r="G110" s="468" t="s">
        <v>30</v>
      </c>
      <c r="H110" s="466" t="s">
        <v>30</v>
      </c>
      <c r="I110" s="467">
        <f>SUM(I111:I111)</f>
        <v>0</v>
      </c>
      <c r="J110" s="469" t="s">
        <v>30</v>
      </c>
      <c r="K110" s="470" t="s">
        <v>30</v>
      </c>
      <c r="L110" s="467">
        <f>SUM(L111:L111)</f>
        <v>0</v>
      </c>
      <c r="M110" s="469" t="s">
        <v>30</v>
      </c>
      <c r="N110" s="224"/>
      <c r="O110" s="225"/>
      <c r="P110" s="474"/>
    </row>
    <row r="111" spans="1:16" s="194" customFormat="1" ht="26.25" hidden="1" thickBot="1" x14ac:dyDescent="0.25">
      <c r="A111" s="441"/>
      <c r="B111" s="282"/>
      <c r="C111" s="443" t="s">
        <v>245</v>
      </c>
      <c r="D111" s="362" t="s">
        <v>189</v>
      </c>
      <c r="E111" s="283">
        <v>0</v>
      </c>
      <c r="F111" s="284"/>
      <c r="G111" s="363"/>
      <c r="H111" s="283">
        <v>0</v>
      </c>
      <c r="I111" s="284">
        <v>0</v>
      </c>
      <c r="J111" s="285">
        <v>0</v>
      </c>
      <c r="K111" s="347">
        <v>0</v>
      </c>
      <c r="L111" s="284"/>
      <c r="M111" s="285">
        <v>1</v>
      </c>
      <c r="N111" s="364"/>
      <c r="O111" s="365"/>
      <c r="P111" s="379"/>
    </row>
    <row r="112" spans="1:16" s="194" customFormat="1" ht="39" hidden="1" thickBot="1" x14ac:dyDescent="0.25">
      <c r="A112" s="441"/>
      <c r="B112" s="367" t="s">
        <v>285</v>
      </c>
      <c r="C112" s="475" t="s">
        <v>397</v>
      </c>
      <c r="D112" s="476" t="s">
        <v>275</v>
      </c>
      <c r="E112" s="477" t="s">
        <v>30</v>
      </c>
      <c r="F112" s="478">
        <f>F113+F114</f>
        <v>0</v>
      </c>
      <c r="G112" s="479" t="s">
        <v>30</v>
      </c>
      <c r="H112" s="477" t="s">
        <v>30</v>
      </c>
      <c r="I112" s="478">
        <f>I113+I114</f>
        <v>0</v>
      </c>
      <c r="J112" s="480" t="s">
        <v>30</v>
      </c>
      <c r="K112" s="477" t="s">
        <v>30</v>
      </c>
      <c r="L112" s="478">
        <f t="shared" ref="L112" si="14">L113+L114</f>
        <v>0</v>
      </c>
      <c r="M112" s="481" t="s">
        <v>30</v>
      </c>
      <c r="N112" s="482">
        <f t="shared" ref="N112:O112" si="15">N113+N114</f>
        <v>0</v>
      </c>
      <c r="O112" s="483">
        <f t="shared" si="15"/>
        <v>0</v>
      </c>
      <c r="P112" s="379"/>
    </row>
    <row r="113" spans="1:16" s="194" customFormat="1" hidden="1" x14ac:dyDescent="0.2">
      <c r="A113" s="441"/>
      <c r="B113" s="378"/>
      <c r="C113" s="226" t="s">
        <v>194</v>
      </c>
      <c r="D113" s="359" t="s">
        <v>217</v>
      </c>
      <c r="E113" s="214"/>
      <c r="F113" s="215"/>
      <c r="G113" s="360"/>
      <c r="H113" s="484"/>
      <c r="I113" s="215"/>
      <c r="J113" s="264" t="e">
        <f>I113/H113</f>
        <v>#DIV/0!</v>
      </c>
      <c r="K113" s="214"/>
      <c r="L113" s="215"/>
      <c r="M113" s="216"/>
      <c r="N113" s="224"/>
      <c r="O113" s="225"/>
      <c r="P113" s="379"/>
    </row>
    <row r="114" spans="1:16" s="194" customFormat="1" ht="13.5" hidden="1" thickBot="1" x14ac:dyDescent="0.25">
      <c r="A114" s="441"/>
      <c r="B114" s="282"/>
      <c r="C114" s="389"/>
      <c r="D114" s="485"/>
      <c r="E114" s="342"/>
      <c r="F114" s="306"/>
      <c r="G114" s="486"/>
      <c r="H114" s="342"/>
      <c r="I114" s="306"/>
      <c r="J114" s="307"/>
      <c r="K114" s="342"/>
      <c r="L114" s="306"/>
      <c r="M114" s="307"/>
      <c r="N114" s="487"/>
      <c r="O114" s="488"/>
      <c r="P114" s="379"/>
    </row>
    <row r="115" spans="1:16" s="194" customFormat="1" ht="39" hidden="1" thickBot="1" x14ac:dyDescent="0.25">
      <c r="A115" s="182" t="s">
        <v>163</v>
      </c>
      <c r="B115" s="183" t="s">
        <v>286</v>
      </c>
      <c r="C115" s="184" t="s">
        <v>128</v>
      </c>
      <c r="D115" s="185" t="s">
        <v>163</v>
      </c>
      <c r="E115" s="186" t="s">
        <v>30</v>
      </c>
      <c r="F115" s="189">
        <f>F116+F117</f>
        <v>0</v>
      </c>
      <c r="G115" s="188" t="s">
        <v>30</v>
      </c>
      <c r="H115" s="186" t="s">
        <v>30</v>
      </c>
      <c r="I115" s="189">
        <f>I116+I117</f>
        <v>0</v>
      </c>
      <c r="J115" s="190" t="s">
        <v>30</v>
      </c>
      <c r="K115" s="186" t="s">
        <v>30</v>
      </c>
      <c r="L115" s="189">
        <f t="shared" ref="L115" si="16">L116+L117</f>
        <v>0</v>
      </c>
      <c r="M115" s="348" t="s">
        <v>30</v>
      </c>
      <c r="N115" s="191">
        <f t="shared" ref="N115:O115" si="17">N116+N117</f>
        <v>0</v>
      </c>
      <c r="O115" s="192">
        <f t="shared" si="17"/>
        <v>0</v>
      </c>
      <c r="P115" s="193"/>
    </row>
    <row r="116" spans="1:16" s="194" customFormat="1" hidden="1" x14ac:dyDescent="0.2">
      <c r="A116" s="489"/>
      <c r="B116" s="490"/>
      <c r="C116" s="491" t="s">
        <v>291</v>
      </c>
      <c r="D116" s="492" t="s">
        <v>217</v>
      </c>
      <c r="E116" s="493"/>
      <c r="F116" s="494"/>
      <c r="G116" s="495"/>
      <c r="H116" s="512">
        <v>0</v>
      </c>
      <c r="I116" s="494">
        <v>0</v>
      </c>
      <c r="J116" s="496" t="e">
        <f>I116/H116</f>
        <v>#DIV/0!</v>
      </c>
      <c r="K116" s="497"/>
      <c r="L116" s="494"/>
      <c r="M116" s="495"/>
      <c r="N116" s="498"/>
      <c r="O116" s="499"/>
      <c r="P116" s="193"/>
    </row>
    <row r="117" spans="1:16" s="194" customFormat="1" ht="13.5" hidden="1" thickBot="1" x14ac:dyDescent="0.25">
      <c r="A117" s="345"/>
      <c r="B117" s="442"/>
      <c r="C117" s="500" t="s">
        <v>304</v>
      </c>
      <c r="D117" s="492" t="s">
        <v>217</v>
      </c>
      <c r="E117" s="331"/>
      <c r="F117" s="319"/>
      <c r="G117" s="501"/>
      <c r="H117" s="318">
        <v>0</v>
      </c>
      <c r="I117" s="319">
        <v>0</v>
      </c>
      <c r="J117" s="496">
        <v>1</v>
      </c>
      <c r="K117" s="331"/>
      <c r="L117" s="319"/>
      <c r="M117" s="320"/>
      <c r="N117" s="444"/>
      <c r="O117" s="445"/>
      <c r="P117" s="193"/>
    </row>
    <row r="118" spans="1:16" s="194" customFormat="1" ht="26.25" hidden="1" thickBot="1" x14ac:dyDescent="0.25">
      <c r="A118" s="182" t="s">
        <v>164</v>
      </c>
      <c r="B118" s="183" t="s">
        <v>159</v>
      </c>
      <c r="C118" s="184" t="s">
        <v>129</v>
      </c>
      <c r="D118" s="185" t="s">
        <v>164</v>
      </c>
      <c r="E118" s="186" t="s">
        <v>30</v>
      </c>
      <c r="F118" s="189">
        <f>F119+F120</f>
        <v>0</v>
      </c>
      <c r="G118" s="188" t="s">
        <v>30</v>
      </c>
      <c r="H118" s="186" t="s">
        <v>30</v>
      </c>
      <c r="I118" s="189">
        <f>I119+I120</f>
        <v>0</v>
      </c>
      <c r="J118" s="190" t="s">
        <v>30</v>
      </c>
      <c r="K118" s="186" t="s">
        <v>30</v>
      </c>
      <c r="L118" s="189">
        <f t="shared" ref="L118" si="18">L119+L120</f>
        <v>0</v>
      </c>
      <c r="M118" s="348" t="s">
        <v>30</v>
      </c>
      <c r="N118" s="191">
        <f t="shared" ref="N118:O118" si="19">N119+N120</f>
        <v>0</v>
      </c>
      <c r="O118" s="192">
        <f t="shared" si="19"/>
        <v>0</v>
      </c>
      <c r="P118" s="429"/>
    </row>
    <row r="119" spans="1:16" s="194" customFormat="1" hidden="1" x14ac:dyDescent="0.2">
      <c r="A119" s="489"/>
      <c r="B119" s="490"/>
      <c r="C119" s="502" t="s">
        <v>306</v>
      </c>
      <c r="D119" s="503" t="s">
        <v>249</v>
      </c>
      <c r="E119" s="493"/>
      <c r="F119" s="494"/>
      <c r="G119" s="504"/>
      <c r="H119" s="505"/>
      <c r="I119" s="494"/>
      <c r="J119" s="496" t="e">
        <f>I119/H119</f>
        <v>#DIV/0!</v>
      </c>
      <c r="K119" s="493"/>
      <c r="L119" s="494"/>
      <c r="M119" s="495"/>
      <c r="N119" s="506"/>
      <c r="O119" s="507"/>
      <c r="P119" s="193"/>
    </row>
    <row r="120" spans="1:16" s="194" customFormat="1" ht="13.5" hidden="1" thickBot="1" x14ac:dyDescent="0.25">
      <c r="A120" s="207"/>
      <c r="B120" s="442"/>
      <c r="C120" s="500" t="s">
        <v>365</v>
      </c>
      <c r="D120" s="508" t="s">
        <v>307</v>
      </c>
      <c r="E120" s="331"/>
      <c r="F120" s="319"/>
      <c r="G120" s="501"/>
      <c r="H120" s="331">
        <v>0</v>
      </c>
      <c r="I120" s="319">
        <v>0</v>
      </c>
      <c r="J120" s="496" t="e">
        <f>I120/H120</f>
        <v>#DIV/0!</v>
      </c>
      <c r="K120" s="331"/>
      <c r="L120" s="319"/>
      <c r="M120" s="320"/>
      <c r="N120" s="444"/>
      <c r="O120" s="445"/>
      <c r="P120" s="193"/>
    </row>
    <row r="121" spans="1:16" s="194" customFormat="1" ht="51.75" hidden="1" thickBot="1" x14ac:dyDescent="0.25">
      <c r="A121" s="509" t="s">
        <v>165</v>
      </c>
      <c r="B121" s="183" t="s">
        <v>275</v>
      </c>
      <c r="C121" s="184" t="s">
        <v>130</v>
      </c>
      <c r="D121" s="185" t="s">
        <v>165</v>
      </c>
      <c r="E121" s="186" t="s">
        <v>30</v>
      </c>
      <c r="F121" s="189">
        <f>F122+F123</f>
        <v>0</v>
      </c>
      <c r="G121" s="188" t="s">
        <v>30</v>
      </c>
      <c r="H121" s="186" t="s">
        <v>30</v>
      </c>
      <c r="I121" s="189">
        <f>I122+I123</f>
        <v>0</v>
      </c>
      <c r="J121" s="190" t="s">
        <v>30</v>
      </c>
      <c r="K121" s="186" t="s">
        <v>30</v>
      </c>
      <c r="L121" s="189">
        <f t="shared" ref="L121" si="20">L122+L123</f>
        <v>0</v>
      </c>
      <c r="M121" s="348" t="s">
        <v>30</v>
      </c>
      <c r="N121" s="191">
        <f t="shared" ref="N121:O121" si="21">N122+N123</f>
        <v>600000</v>
      </c>
      <c r="O121" s="192">
        <f t="shared" si="21"/>
        <v>600000</v>
      </c>
      <c r="P121" s="193"/>
    </row>
    <row r="122" spans="1:16" s="194" customFormat="1" hidden="1" x14ac:dyDescent="0.2">
      <c r="A122" s="207"/>
      <c r="B122" s="748"/>
      <c r="C122" s="511" t="s">
        <v>187</v>
      </c>
      <c r="D122" s="503" t="s">
        <v>189</v>
      </c>
      <c r="E122" s="493">
        <v>0</v>
      </c>
      <c r="F122" s="494"/>
      <c r="G122" s="504"/>
      <c r="H122" s="493">
        <v>0</v>
      </c>
      <c r="I122" s="494">
        <v>0</v>
      </c>
      <c r="J122" s="495" t="e">
        <f>I122/H122</f>
        <v>#DIV/0!</v>
      </c>
      <c r="K122" s="512">
        <v>0</v>
      </c>
      <c r="L122" s="494">
        <v>0</v>
      </c>
      <c r="M122" s="496">
        <v>1</v>
      </c>
      <c r="N122" s="506">
        <v>600000</v>
      </c>
      <c r="O122" s="507">
        <v>600000</v>
      </c>
      <c r="P122" s="193"/>
    </row>
    <row r="123" spans="1:16" s="194" customFormat="1" ht="13.5" hidden="1" thickBot="1" x14ac:dyDescent="0.25">
      <c r="A123" s="345"/>
      <c r="B123" s="282"/>
      <c r="C123" s="388"/>
      <c r="D123" s="362"/>
      <c r="E123" s="283"/>
      <c r="F123" s="284"/>
      <c r="G123" s="363"/>
      <c r="H123" s="283"/>
      <c r="I123" s="284"/>
      <c r="J123" s="285"/>
      <c r="K123" s="283"/>
      <c r="L123" s="284"/>
      <c r="M123" s="285"/>
      <c r="N123" s="364"/>
      <c r="O123" s="365"/>
      <c r="P123" s="193"/>
    </row>
    <row r="124" spans="1:16" s="194" customFormat="1" ht="39" hidden="1" thickBot="1" x14ac:dyDescent="0.25">
      <c r="A124" s="182" t="s">
        <v>166</v>
      </c>
      <c r="B124" s="183" t="s">
        <v>163</v>
      </c>
      <c r="C124" s="184" t="s">
        <v>131</v>
      </c>
      <c r="D124" s="185" t="s">
        <v>166</v>
      </c>
      <c r="E124" s="186" t="s">
        <v>30</v>
      </c>
      <c r="F124" s="189">
        <f>F125+F126</f>
        <v>0</v>
      </c>
      <c r="G124" s="188" t="s">
        <v>30</v>
      </c>
      <c r="H124" s="186" t="s">
        <v>30</v>
      </c>
      <c r="I124" s="189">
        <f>I125+I126</f>
        <v>0</v>
      </c>
      <c r="J124" s="190" t="s">
        <v>30</v>
      </c>
      <c r="K124" s="186" t="s">
        <v>30</v>
      </c>
      <c r="L124" s="189">
        <f t="shared" ref="L124" si="22">L125+L126</f>
        <v>0</v>
      </c>
      <c r="M124" s="348" t="s">
        <v>30</v>
      </c>
      <c r="N124" s="191">
        <f t="shared" ref="N124:O124" si="23">N125+N126</f>
        <v>200000</v>
      </c>
      <c r="O124" s="192">
        <f t="shared" si="23"/>
        <v>200000</v>
      </c>
      <c r="P124" s="429"/>
    </row>
    <row r="125" spans="1:16" s="194" customFormat="1" ht="13.5" hidden="1" thickBot="1" x14ac:dyDescent="0.25">
      <c r="A125" s="489"/>
      <c r="B125" s="490"/>
      <c r="C125" s="511" t="s">
        <v>216</v>
      </c>
      <c r="D125" s="503" t="s">
        <v>189</v>
      </c>
      <c r="E125" s="493"/>
      <c r="F125" s="494"/>
      <c r="G125" s="504"/>
      <c r="H125" s="493">
        <v>0</v>
      </c>
      <c r="I125" s="494">
        <v>0</v>
      </c>
      <c r="J125" s="495">
        <v>1</v>
      </c>
      <c r="K125" s="512">
        <v>0</v>
      </c>
      <c r="L125" s="494">
        <v>0</v>
      </c>
      <c r="M125" s="496">
        <v>1</v>
      </c>
      <c r="N125" s="506">
        <v>200000</v>
      </c>
      <c r="O125" s="507">
        <v>200000</v>
      </c>
      <c r="P125" s="193"/>
    </row>
    <row r="126" spans="1:16" s="194" customFormat="1" ht="13.5" hidden="1" thickBot="1" x14ac:dyDescent="0.25">
      <c r="A126" s="346"/>
      <c r="B126" s="442"/>
      <c r="C126" s="446"/>
      <c r="D126" s="513"/>
      <c r="E126" s="514"/>
      <c r="F126" s="304"/>
      <c r="G126" s="515"/>
      <c r="H126" s="514"/>
      <c r="I126" s="304"/>
      <c r="J126" s="314"/>
      <c r="K126" s="514"/>
      <c r="L126" s="304"/>
      <c r="M126" s="314"/>
      <c r="N126" s="516"/>
      <c r="O126" s="517"/>
      <c r="P126" s="193"/>
    </row>
    <row r="127" spans="1:16" s="227" customFormat="1" ht="39" hidden="1" thickBot="1" x14ac:dyDescent="0.25">
      <c r="A127" s="366" t="s">
        <v>167</v>
      </c>
      <c r="B127" s="701" t="s">
        <v>164</v>
      </c>
      <c r="C127" s="702" t="s">
        <v>132</v>
      </c>
      <c r="D127" s="703" t="s">
        <v>167</v>
      </c>
      <c r="E127" s="704" t="s">
        <v>30</v>
      </c>
      <c r="F127" s="705">
        <f>SUM(F128:F129)</f>
        <v>0</v>
      </c>
      <c r="G127" s="706" t="s">
        <v>30</v>
      </c>
      <c r="H127" s="704" t="s">
        <v>30</v>
      </c>
      <c r="I127" s="705">
        <f>SUM(I128:I129)</f>
        <v>0</v>
      </c>
      <c r="J127" s="706" t="s">
        <v>30</v>
      </c>
      <c r="K127" s="704" t="s">
        <v>30</v>
      </c>
      <c r="L127" s="705">
        <f>SUM(L128:L129)</f>
        <v>0</v>
      </c>
      <c r="M127" s="707" t="s">
        <v>30</v>
      </c>
      <c r="N127" s="705">
        <f t="shared" ref="N127:O127" si="24">SUM(N128:N129)</f>
        <v>830000</v>
      </c>
      <c r="O127" s="705">
        <f t="shared" si="24"/>
        <v>0</v>
      </c>
      <c r="P127" s="708"/>
    </row>
    <row r="128" spans="1:16" s="227" customFormat="1" ht="13.5" hidden="1" thickBot="1" x14ac:dyDescent="0.25">
      <c r="A128" s="377"/>
      <c r="B128" s="608"/>
      <c r="C128" s="717" t="s">
        <v>311</v>
      </c>
      <c r="D128" s="604" t="s">
        <v>189</v>
      </c>
      <c r="E128" s="663"/>
      <c r="F128" s="212"/>
      <c r="G128" s="661"/>
      <c r="H128" s="663"/>
      <c r="I128" s="212"/>
      <c r="J128" s="661"/>
      <c r="K128" s="212">
        <v>0</v>
      </c>
      <c r="L128" s="212">
        <v>0</v>
      </c>
      <c r="M128" s="605">
        <v>1</v>
      </c>
      <c r="N128" s="578">
        <v>830000</v>
      </c>
      <c r="O128" s="578"/>
      <c r="P128" s="164"/>
    </row>
    <row r="129" spans="1:16" s="227" customFormat="1" ht="13.5" hidden="1" thickBot="1" x14ac:dyDescent="0.25">
      <c r="A129" s="377"/>
      <c r="B129" s="608"/>
      <c r="C129" s="717" t="s">
        <v>399</v>
      </c>
      <c r="D129" s="604" t="s">
        <v>189</v>
      </c>
      <c r="E129" s="663"/>
      <c r="F129" s="212"/>
      <c r="G129" s="661"/>
      <c r="H129" s="663"/>
      <c r="I129" s="212"/>
      <c r="J129" s="661"/>
      <c r="K129" s="212">
        <v>0</v>
      </c>
      <c r="L129" s="212"/>
      <c r="M129" s="605"/>
      <c r="N129" s="578"/>
      <c r="O129" s="578"/>
      <c r="P129" s="164"/>
    </row>
    <row r="130" spans="1:16" s="194" customFormat="1" ht="39" hidden="1" thickBot="1" x14ac:dyDescent="0.25">
      <c r="A130" s="520" t="s">
        <v>168</v>
      </c>
      <c r="B130" s="709" t="s">
        <v>165</v>
      </c>
      <c r="C130" s="710" t="s">
        <v>133</v>
      </c>
      <c r="D130" s="711" t="s">
        <v>168</v>
      </c>
      <c r="E130" s="712" t="s">
        <v>30</v>
      </c>
      <c r="F130" s="713">
        <f>F131+F133+F137+F139</f>
        <v>0</v>
      </c>
      <c r="G130" s="714" t="s">
        <v>30</v>
      </c>
      <c r="H130" s="712" t="s">
        <v>30</v>
      </c>
      <c r="I130" s="713">
        <f>I131+I133+I137+I139</f>
        <v>0</v>
      </c>
      <c r="J130" s="715" t="s">
        <v>30</v>
      </c>
      <c r="K130" s="712" t="s">
        <v>30</v>
      </c>
      <c r="L130" s="713">
        <f>L131+L133+L137+L139</f>
        <v>0</v>
      </c>
      <c r="M130" s="716" t="s">
        <v>30</v>
      </c>
      <c r="N130" s="581">
        <f t="shared" ref="N130:O130" si="25">N131+N133+N137+N139</f>
        <v>24780078</v>
      </c>
      <c r="O130" s="582">
        <f t="shared" si="25"/>
        <v>23430078</v>
      </c>
      <c r="P130" s="545"/>
    </row>
    <row r="131" spans="1:16" s="531" customFormat="1" ht="40.5" hidden="1" x14ac:dyDescent="0.25">
      <c r="A131" s="522" t="s">
        <v>169</v>
      </c>
      <c r="B131" s="523"/>
      <c r="C131" s="524" t="s">
        <v>134</v>
      </c>
      <c r="D131" s="525"/>
      <c r="E131" s="297" t="s">
        <v>30</v>
      </c>
      <c r="F131" s="200">
        <f>SUM(F132:F132)</f>
        <v>0</v>
      </c>
      <c r="G131" s="526" t="s">
        <v>30</v>
      </c>
      <c r="H131" s="297" t="s">
        <v>30</v>
      </c>
      <c r="I131" s="200">
        <f>SUM(I132:I132)</f>
        <v>0</v>
      </c>
      <c r="J131" s="298" t="s">
        <v>30</v>
      </c>
      <c r="K131" s="527" t="s">
        <v>30</v>
      </c>
      <c r="L131" s="200">
        <f>SUM(L132:L132)</f>
        <v>0</v>
      </c>
      <c r="M131" s="298" t="s">
        <v>30</v>
      </c>
      <c r="N131" s="528">
        <f>SUM(N132:N132)</f>
        <v>500000</v>
      </c>
      <c r="O131" s="529">
        <f>SUM(O132:O132)</f>
        <v>500000</v>
      </c>
      <c r="P131" s="530"/>
    </row>
    <row r="132" spans="1:16" s="227" customFormat="1" hidden="1" x14ac:dyDescent="0.2">
      <c r="A132" s="221"/>
      <c r="B132" s="208"/>
      <c r="C132" s="241" t="s">
        <v>239</v>
      </c>
      <c r="D132" s="210" t="s">
        <v>189</v>
      </c>
      <c r="E132" s="222"/>
      <c r="F132" s="212"/>
      <c r="G132" s="220"/>
      <c r="H132" s="222"/>
      <c r="I132" s="212"/>
      <c r="J132" s="223"/>
      <c r="K132" s="211">
        <v>0</v>
      </c>
      <c r="L132" s="212">
        <v>0</v>
      </c>
      <c r="M132" s="213">
        <v>1</v>
      </c>
      <c r="N132" s="217">
        <v>500000</v>
      </c>
      <c r="O132" s="218">
        <v>500000</v>
      </c>
      <c r="P132" s="243"/>
    </row>
    <row r="133" spans="1:16" s="531" customFormat="1" ht="27" hidden="1" x14ac:dyDescent="0.25">
      <c r="A133" s="522" t="s">
        <v>170</v>
      </c>
      <c r="B133" s="463"/>
      <c r="C133" s="532" t="s">
        <v>135</v>
      </c>
      <c r="D133" s="533"/>
      <c r="E133" s="336" t="s">
        <v>30</v>
      </c>
      <c r="F133" s="233">
        <f>SUM(F134:F136)</f>
        <v>0</v>
      </c>
      <c r="G133" s="434" t="s">
        <v>30</v>
      </c>
      <c r="H133" s="336" t="s">
        <v>30</v>
      </c>
      <c r="I133" s="233">
        <f>SUM(I134:I136)</f>
        <v>0</v>
      </c>
      <c r="J133" s="337" t="s">
        <v>30</v>
      </c>
      <c r="K133" s="435" t="s">
        <v>30</v>
      </c>
      <c r="L133" s="233">
        <f>SUM(L134:L136)</f>
        <v>0</v>
      </c>
      <c r="M133" s="337" t="s">
        <v>30</v>
      </c>
      <c r="N133" s="439">
        <f t="shared" ref="N133:O133" si="26">SUM(N134:N136)</f>
        <v>11118000</v>
      </c>
      <c r="O133" s="534">
        <f t="shared" si="26"/>
        <v>11118000</v>
      </c>
      <c r="P133" s="429"/>
    </row>
    <row r="134" spans="1:16" s="227" customFormat="1" hidden="1" x14ac:dyDescent="0.2">
      <c r="A134" s="340"/>
      <c r="B134" s="208"/>
      <c r="C134" s="241" t="s">
        <v>214</v>
      </c>
      <c r="D134" s="210" t="s">
        <v>189</v>
      </c>
      <c r="E134" s="222"/>
      <c r="F134" s="212"/>
      <c r="G134" s="220"/>
      <c r="H134" s="222"/>
      <c r="I134" s="212"/>
      <c r="J134" s="223"/>
      <c r="K134" s="211">
        <v>0</v>
      </c>
      <c r="L134" s="535">
        <v>0</v>
      </c>
      <c r="M134" s="213">
        <v>1</v>
      </c>
      <c r="N134" s="217">
        <v>5000000</v>
      </c>
      <c r="O134" s="536">
        <v>5000000</v>
      </c>
      <c r="P134" s="537"/>
    </row>
    <row r="135" spans="1:16" s="227" customFormat="1" hidden="1" x14ac:dyDescent="0.2">
      <c r="A135" s="340"/>
      <c r="B135" s="208"/>
      <c r="C135" s="241" t="s">
        <v>303</v>
      </c>
      <c r="D135" s="210" t="s">
        <v>189</v>
      </c>
      <c r="E135" s="222"/>
      <c r="F135" s="212"/>
      <c r="G135" s="220"/>
      <c r="H135" s="222"/>
      <c r="I135" s="212"/>
      <c r="J135" s="223"/>
      <c r="K135" s="211">
        <v>0</v>
      </c>
      <c r="L135" s="535">
        <v>0</v>
      </c>
      <c r="M135" s="213">
        <v>1</v>
      </c>
      <c r="N135" s="217">
        <v>6118000</v>
      </c>
      <c r="O135" s="536">
        <v>6118000</v>
      </c>
      <c r="P135" s="538"/>
    </row>
    <row r="136" spans="1:16" s="227" customFormat="1" ht="13.5" hidden="1" thickBot="1" x14ac:dyDescent="0.25">
      <c r="A136" s="340"/>
      <c r="B136" s="208"/>
      <c r="C136" s="241" t="s">
        <v>276</v>
      </c>
      <c r="D136" s="210" t="s">
        <v>189</v>
      </c>
      <c r="E136" s="222"/>
      <c r="F136" s="212"/>
      <c r="G136" s="220"/>
      <c r="H136" s="222"/>
      <c r="I136" s="212"/>
      <c r="J136" s="223"/>
      <c r="K136" s="211"/>
      <c r="L136" s="535"/>
      <c r="M136" s="213" t="e">
        <f>L136/K136</f>
        <v>#DIV/0!</v>
      </c>
      <c r="N136" s="217"/>
      <c r="O136" s="536"/>
      <c r="P136" s="539"/>
    </row>
    <row r="137" spans="1:16" s="194" customFormat="1" ht="54" hidden="1" x14ac:dyDescent="0.25">
      <c r="A137" s="441"/>
      <c r="B137" s="219"/>
      <c r="C137" s="532" t="s">
        <v>237</v>
      </c>
      <c r="D137" s="533"/>
      <c r="E137" s="336" t="s">
        <v>30</v>
      </c>
      <c r="F137" s="233">
        <f>SUM(F138:F138)</f>
        <v>0</v>
      </c>
      <c r="G137" s="434" t="s">
        <v>30</v>
      </c>
      <c r="H137" s="336" t="s">
        <v>30</v>
      </c>
      <c r="I137" s="233">
        <f>SUM(I138:I138)</f>
        <v>0</v>
      </c>
      <c r="J137" s="337" t="s">
        <v>30</v>
      </c>
      <c r="K137" s="435" t="s">
        <v>30</v>
      </c>
      <c r="L137" s="233">
        <f>SUM(L138:L138)</f>
        <v>0</v>
      </c>
      <c r="M137" s="337" t="s">
        <v>30</v>
      </c>
      <c r="N137" s="439">
        <f t="shared" ref="N137:O137" si="27">SUM(N138:N138)</f>
        <v>11662078</v>
      </c>
      <c r="O137" s="534">
        <f t="shared" si="27"/>
        <v>11662078</v>
      </c>
      <c r="P137" s="540"/>
    </row>
    <row r="138" spans="1:16" s="194" customFormat="1" hidden="1" x14ac:dyDescent="0.2">
      <c r="A138" s="441"/>
      <c r="B138" s="219"/>
      <c r="C138" s="241" t="s">
        <v>62</v>
      </c>
      <c r="D138" s="210" t="s">
        <v>189</v>
      </c>
      <c r="E138" s="222"/>
      <c r="F138" s="212"/>
      <c r="G138" s="220"/>
      <c r="H138" s="222"/>
      <c r="I138" s="212"/>
      <c r="J138" s="223"/>
      <c r="K138" s="211">
        <v>0</v>
      </c>
      <c r="L138" s="212">
        <v>0</v>
      </c>
      <c r="M138" s="213">
        <v>1</v>
      </c>
      <c r="N138" s="217">
        <v>11662078</v>
      </c>
      <c r="O138" s="218">
        <v>11662078</v>
      </c>
      <c r="P138" s="540"/>
    </row>
    <row r="139" spans="1:16" s="194" customFormat="1" ht="30" hidden="1" customHeight="1" x14ac:dyDescent="0.25">
      <c r="A139" s="441"/>
      <c r="B139" s="219"/>
      <c r="C139" s="532" t="s">
        <v>238</v>
      </c>
      <c r="D139" s="533"/>
      <c r="E139" s="336" t="s">
        <v>30</v>
      </c>
      <c r="F139" s="233">
        <f>SUM(F140:F140)</f>
        <v>0</v>
      </c>
      <c r="G139" s="434" t="s">
        <v>30</v>
      </c>
      <c r="H139" s="336" t="s">
        <v>30</v>
      </c>
      <c r="I139" s="233">
        <f>SUM(I140:I140)</f>
        <v>0</v>
      </c>
      <c r="J139" s="337" t="s">
        <v>30</v>
      </c>
      <c r="K139" s="435" t="s">
        <v>30</v>
      </c>
      <c r="L139" s="233">
        <f>SUM(L140:L140)</f>
        <v>0</v>
      </c>
      <c r="M139" s="337" t="s">
        <v>30</v>
      </c>
      <c r="N139" s="439">
        <f t="shared" ref="N139:O139" si="28">SUM(N140:N140)</f>
        <v>1500000</v>
      </c>
      <c r="O139" s="534">
        <f t="shared" si="28"/>
        <v>150000</v>
      </c>
      <c r="P139" s="540"/>
    </row>
    <row r="140" spans="1:16" s="194" customFormat="1" ht="32.25" hidden="1" customHeight="1" thickBot="1" x14ac:dyDescent="0.25">
      <c r="A140" s="441"/>
      <c r="B140" s="442"/>
      <c r="C140" s="745" t="s">
        <v>507</v>
      </c>
      <c r="D140" s="513" t="s">
        <v>189</v>
      </c>
      <c r="E140" s="514"/>
      <c r="F140" s="304"/>
      <c r="G140" s="515"/>
      <c r="H140" s="514"/>
      <c r="I140" s="304"/>
      <c r="J140" s="314"/>
      <c r="K140" s="746">
        <v>0</v>
      </c>
      <c r="L140" s="304">
        <v>0</v>
      </c>
      <c r="M140" s="315">
        <v>1</v>
      </c>
      <c r="N140" s="516">
        <v>1500000</v>
      </c>
      <c r="O140" s="517">
        <v>150000</v>
      </c>
      <c r="P140" s="540"/>
    </row>
    <row r="141" spans="1:16" s="194" customFormat="1" ht="39" hidden="1" thickBot="1" x14ac:dyDescent="0.25">
      <c r="A141" s="541" t="s">
        <v>171</v>
      </c>
      <c r="B141" s="183" t="s">
        <v>166</v>
      </c>
      <c r="C141" s="184" t="s">
        <v>136</v>
      </c>
      <c r="D141" s="392" t="s">
        <v>171</v>
      </c>
      <c r="E141" s="186" t="s">
        <v>30</v>
      </c>
      <c r="F141" s="189">
        <f t="shared" ref="F141" si="29">F142+F143</f>
        <v>0</v>
      </c>
      <c r="G141" s="188" t="s">
        <v>30</v>
      </c>
      <c r="H141" s="186" t="s">
        <v>30</v>
      </c>
      <c r="I141" s="189">
        <f>I142+I143</f>
        <v>0</v>
      </c>
      <c r="J141" s="190" t="s">
        <v>30</v>
      </c>
      <c r="K141" s="186" t="s">
        <v>30</v>
      </c>
      <c r="L141" s="189">
        <f t="shared" ref="L141" si="30">L142+L143</f>
        <v>0</v>
      </c>
      <c r="M141" s="348" t="s">
        <v>30</v>
      </c>
      <c r="N141" s="191">
        <f t="shared" ref="N141:O141" si="31">N142+N143</f>
        <v>0</v>
      </c>
      <c r="O141" s="192">
        <f t="shared" si="31"/>
        <v>0</v>
      </c>
      <c r="P141" s="542"/>
    </row>
    <row r="142" spans="1:16" s="194" customFormat="1" ht="13.5" hidden="1" thickBot="1" x14ac:dyDescent="0.25">
      <c r="A142" s="489"/>
      <c r="B142" s="490"/>
      <c r="C142" s="543" t="s">
        <v>369</v>
      </c>
      <c r="D142" s="544" t="s">
        <v>189</v>
      </c>
      <c r="E142" s="493"/>
      <c r="F142" s="494"/>
      <c r="G142" s="504"/>
      <c r="H142" s="494">
        <v>0</v>
      </c>
      <c r="I142" s="494">
        <v>0</v>
      </c>
      <c r="J142" s="495" t="e">
        <f>I142/H142</f>
        <v>#DIV/0!</v>
      </c>
      <c r="K142" s="493"/>
      <c r="L142" s="494"/>
      <c r="M142" s="495"/>
      <c r="N142" s="506"/>
      <c r="O142" s="507"/>
      <c r="P142" s="545"/>
    </row>
    <row r="143" spans="1:16" s="194" customFormat="1" ht="13.5" hidden="1" thickBot="1" x14ac:dyDescent="0.25">
      <c r="A143" s="345"/>
      <c r="B143" s="282"/>
      <c r="C143" s="546" t="s">
        <v>364</v>
      </c>
      <c r="D143" s="547"/>
      <c r="E143" s="283"/>
      <c r="F143" s="284"/>
      <c r="G143" s="363"/>
      <c r="H143" s="318"/>
      <c r="I143" s="319"/>
      <c r="J143" s="495"/>
      <c r="K143" s="283"/>
      <c r="L143" s="284"/>
      <c r="M143" s="285"/>
      <c r="N143" s="444"/>
      <c r="O143" s="445"/>
      <c r="P143" s="548"/>
    </row>
    <row r="144" spans="1:16" s="227" customFormat="1" ht="26.25" hidden="1" thickBot="1" x14ac:dyDescent="0.25">
      <c r="A144" s="366" t="s">
        <v>172</v>
      </c>
      <c r="B144" s="367" t="s">
        <v>167</v>
      </c>
      <c r="C144" s="448" t="s">
        <v>137</v>
      </c>
      <c r="D144" s="549" t="s">
        <v>172</v>
      </c>
      <c r="E144" s="370" t="s">
        <v>30</v>
      </c>
      <c r="F144" s="371">
        <f t="shared" ref="F144" si="32">F145+F146</f>
        <v>0</v>
      </c>
      <c r="G144" s="372" t="s">
        <v>30</v>
      </c>
      <c r="H144" s="370" t="s">
        <v>30</v>
      </c>
      <c r="I144" s="371">
        <f t="shared" ref="I144" si="33">I145+I146</f>
        <v>0</v>
      </c>
      <c r="J144" s="373" t="s">
        <v>30</v>
      </c>
      <c r="K144" s="370" t="s">
        <v>30</v>
      </c>
      <c r="L144" s="371">
        <f t="shared" ref="L144" si="34">L145+L146</f>
        <v>0</v>
      </c>
      <c r="M144" s="374" t="s">
        <v>30</v>
      </c>
      <c r="N144" s="375">
        <f t="shared" ref="N144:O144" si="35">N145+N146</f>
        <v>0</v>
      </c>
      <c r="O144" s="376">
        <f t="shared" si="35"/>
        <v>0</v>
      </c>
      <c r="P144" s="474"/>
    </row>
    <row r="145" spans="1:16" s="227" customFormat="1" ht="25.5" hidden="1" x14ac:dyDescent="0.2">
      <c r="A145" s="377"/>
      <c r="B145" s="378"/>
      <c r="C145" s="550" t="s">
        <v>180</v>
      </c>
      <c r="D145" s="380" t="s">
        <v>189</v>
      </c>
      <c r="E145" s="381"/>
      <c r="F145" s="382"/>
      <c r="G145" s="383"/>
      <c r="H145" s="381"/>
      <c r="I145" s="382"/>
      <c r="J145" s="384"/>
      <c r="K145" s="510"/>
      <c r="L145" s="382"/>
      <c r="M145" s="384">
        <v>-1</v>
      </c>
      <c r="N145" s="385"/>
      <c r="O145" s="386"/>
      <c r="P145" s="551"/>
    </row>
    <row r="146" spans="1:16" s="227" customFormat="1" ht="13.5" hidden="1" thickBot="1" x14ac:dyDescent="0.25">
      <c r="A146" s="340"/>
      <c r="B146" s="282"/>
      <c r="C146" s="443"/>
      <c r="D146" s="547"/>
      <c r="E146" s="283"/>
      <c r="F146" s="284"/>
      <c r="G146" s="363"/>
      <c r="H146" s="283"/>
      <c r="I146" s="284"/>
      <c r="J146" s="285"/>
      <c r="K146" s="283"/>
      <c r="L146" s="284"/>
      <c r="M146" s="285"/>
      <c r="N146" s="364"/>
      <c r="O146" s="365"/>
      <c r="P146" s="552"/>
    </row>
    <row r="147" spans="1:16" s="227" customFormat="1" ht="26.25" hidden="1" thickBot="1" x14ac:dyDescent="0.25">
      <c r="A147" s="366" t="s">
        <v>173</v>
      </c>
      <c r="B147" s="367" t="s">
        <v>287</v>
      </c>
      <c r="C147" s="448" t="s">
        <v>127</v>
      </c>
      <c r="D147" s="549" t="s">
        <v>173</v>
      </c>
      <c r="E147" s="370" t="s">
        <v>30</v>
      </c>
      <c r="F147" s="371">
        <f>F148</f>
        <v>0</v>
      </c>
      <c r="G147" s="372" t="s">
        <v>30</v>
      </c>
      <c r="H147" s="370" t="s">
        <v>30</v>
      </c>
      <c r="I147" s="371">
        <f>I148</f>
        <v>0</v>
      </c>
      <c r="J147" s="373" t="s">
        <v>30</v>
      </c>
      <c r="K147" s="370" t="s">
        <v>30</v>
      </c>
      <c r="L147" s="371">
        <f>L148</f>
        <v>0</v>
      </c>
      <c r="M147" s="374" t="s">
        <v>30</v>
      </c>
      <c r="N147" s="375">
        <f>N148</f>
        <v>0</v>
      </c>
      <c r="O147" s="376">
        <f>O148</f>
        <v>0</v>
      </c>
      <c r="P147" s="474"/>
    </row>
    <row r="148" spans="1:16" s="227" customFormat="1" ht="13.5" hidden="1" thickBot="1" x14ac:dyDescent="0.25">
      <c r="A148" s="340"/>
      <c r="B148" s="553"/>
      <c r="C148" s="554"/>
      <c r="D148" s="555"/>
      <c r="E148" s="556"/>
      <c r="F148" s="557"/>
      <c r="G148" s="558"/>
      <c r="H148" s="556"/>
      <c r="I148" s="557"/>
      <c r="J148" s="559"/>
      <c r="K148" s="556"/>
      <c r="L148" s="557"/>
      <c r="M148" s="559"/>
      <c r="N148" s="560"/>
      <c r="O148" s="561"/>
      <c r="P148" s="562"/>
    </row>
    <row r="149" spans="1:16" s="227" customFormat="1" ht="26.25" hidden="1" thickBot="1" x14ac:dyDescent="0.25">
      <c r="A149" s="366" t="s">
        <v>174</v>
      </c>
      <c r="B149" s="183" t="s">
        <v>168</v>
      </c>
      <c r="C149" s="184" t="s">
        <v>138</v>
      </c>
      <c r="D149" s="392" t="s">
        <v>174</v>
      </c>
      <c r="E149" s="186" t="s">
        <v>30</v>
      </c>
      <c r="F149" s="189">
        <f>SUM(F150:F152)</f>
        <v>0</v>
      </c>
      <c r="G149" s="188" t="s">
        <v>30</v>
      </c>
      <c r="H149" s="186" t="s">
        <v>30</v>
      </c>
      <c r="I149" s="189">
        <f>SUM(I150:I152)</f>
        <v>0</v>
      </c>
      <c r="J149" s="190" t="s">
        <v>30</v>
      </c>
      <c r="K149" s="186" t="s">
        <v>30</v>
      </c>
      <c r="L149" s="189">
        <f>SUM(L150:L152)</f>
        <v>0</v>
      </c>
      <c r="M149" s="348" t="s">
        <v>30</v>
      </c>
      <c r="N149" s="191">
        <f t="shared" ref="N149:O149" si="36">SUM(N150:N152)</f>
        <v>3500000</v>
      </c>
      <c r="O149" s="521">
        <f t="shared" si="36"/>
        <v>3500000</v>
      </c>
      <c r="P149" s="542"/>
    </row>
    <row r="150" spans="1:16" s="227" customFormat="1" hidden="1" x14ac:dyDescent="0.2">
      <c r="A150" s="377"/>
      <c r="B150" s="378"/>
      <c r="C150" s="502" t="s">
        <v>278</v>
      </c>
      <c r="D150" s="503" t="s">
        <v>189</v>
      </c>
      <c r="E150" s="493"/>
      <c r="F150" s="494"/>
      <c r="G150" s="563"/>
      <c r="H150" s="493"/>
      <c r="I150" s="494"/>
      <c r="J150" s="495"/>
      <c r="K150" s="494">
        <v>0</v>
      </c>
      <c r="L150" s="564">
        <v>0</v>
      </c>
      <c r="M150" s="213">
        <v>1</v>
      </c>
      <c r="N150" s="506">
        <v>2000000</v>
      </c>
      <c r="O150" s="507">
        <v>2000000</v>
      </c>
      <c r="P150" s="545"/>
    </row>
    <row r="151" spans="1:16" s="227" customFormat="1" ht="26.25" hidden="1" thickBot="1" x14ac:dyDescent="0.25">
      <c r="A151" s="340"/>
      <c r="B151" s="208"/>
      <c r="C151" s="209" t="s">
        <v>277</v>
      </c>
      <c r="D151" s="210" t="s">
        <v>189</v>
      </c>
      <c r="E151" s="222"/>
      <c r="F151" s="212"/>
      <c r="G151" s="565"/>
      <c r="H151" s="222"/>
      <c r="I151" s="212"/>
      <c r="J151" s="223"/>
      <c r="K151" s="212">
        <v>0</v>
      </c>
      <c r="L151" s="566">
        <v>0</v>
      </c>
      <c r="M151" s="213">
        <v>1</v>
      </c>
      <c r="N151" s="217">
        <f>1500000</f>
        <v>1500000</v>
      </c>
      <c r="O151" s="218">
        <v>1500000</v>
      </c>
      <c r="P151" s="548"/>
    </row>
    <row r="152" spans="1:16" s="227" customFormat="1" ht="13.5" hidden="1" thickBot="1" x14ac:dyDescent="0.25">
      <c r="A152" s="567"/>
      <c r="B152" s="282"/>
      <c r="C152" s="568" t="s">
        <v>411</v>
      </c>
      <c r="D152" s="508" t="s">
        <v>189</v>
      </c>
      <c r="E152" s="331"/>
      <c r="F152" s="319"/>
      <c r="G152" s="569"/>
      <c r="H152" s="331"/>
      <c r="I152" s="319"/>
      <c r="J152" s="320"/>
      <c r="K152" s="319">
        <v>0</v>
      </c>
      <c r="L152" s="319">
        <v>0</v>
      </c>
      <c r="M152" s="213">
        <v>1</v>
      </c>
      <c r="N152" s="444"/>
      <c r="O152" s="445"/>
      <c r="P152" s="548"/>
    </row>
    <row r="153" spans="1:16" s="194" customFormat="1" ht="26.25" hidden="1" thickBot="1" x14ac:dyDescent="0.25">
      <c r="A153" s="182" t="s">
        <v>175</v>
      </c>
      <c r="B153" s="183" t="s">
        <v>288</v>
      </c>
      <c r="C153" s="752" t="s">
        <v>139</v>
      </c>
      <c r="D153" s="392" t="s">
        <v>175</v>
      </c>
      <c r="E153" s="186" t="s">
        <v>30</v>
      </c>
      <c r="F153" s="189">
        <f t="shared" ref="F153" si="37">F154+F155</f>
        <v>0</v>
      </c>
      <c r="G153" s="188" t="s">
        <v>30</v>
      </c>
      <c r="H153" s="186" t="s">
        <v>30</v>
      </c>
      <c r="I153" s="189">
        <f t="shared" ref="I153" si="38">I154+I155</f>
        <v>0</v>
      </c>
      <c r="J153" s="190" t="s">
        <v>30</v>
      </c>
      <c r="K153" s="186" t="s">
        <v>30</v>
      </c>
      <c r="L153" s="189">
        <f t="shared" ref="L153" si="39">L154+L155</f>
        <v>0</v>
      </c>
      <c r="M153" s="348" t="s">
        <v>30</v>
      </c>
      <c r="N153" s="191">
        <f t="shared" ref="N153:O153" si="40">N154+N155</f>
        <v>100000</v>
      </c>
      <c r="O153" s="192">
        <f t="shared" si="40"/>
        <v>100000</v>
      </c>
      <c r="P153" s="542"/>
    </row>
    <row r="154" spans="1:16" s="194" customFormat="1" ht="13.5" hidden="1" thickBot="1" x14ac:dyDescent="0.25">
      <c r="A154" s="489"/>
      <c r="B154" s="751"/>
      <c r="C154" s="753" t="s">
        <v>420</v>
      </c>
      <c r="D154" s="544" t="s">
        <v>189</v>
      </c>
      <c r="E154" s="493"/>
      <c r="F154" s="494"/>
      <c r="G154" s="504"/>
      <c r="H154" s="754"/>
      <c r="I154" s="494"/>
      <c r="J154" s="495"/>
      <c r="K154" s="493">
        <v>0</v>
      </c>
      <c r="L154" s="494">
        <v>0</v>
      </c>
      <c r="M154" s="315">
        <v>1</v>
      </c>
      <c r="N154" s="506">
        <v>100000</v>
      </c>
      <c r="O154" s="507">
        <v>100000</v>
      </c>
      <c r="P154" s="545"/>
    </row>
    <row r="155" spans="1:16" s="194" customFormat="1" ht="13.5" hidden="1" thickBot="1" x14ac:dyDescent="0.25">
      <c r="A155" s="345"/>
      <c r="B155" s="282"/>
      <c r="C155" s="443"/>
      <c r="D155" s="547"/>
      <c r="E155" s="283"/>
      <c r="F155" s="284"/>
      <c r="G155" s="363"/>
      <c r="H155" s="283"/>
      <c r="I155" s="284"/>
      <c r="J155" s="285"/>
      <c r="K155" s="283"/>
      <c r="L155" s="284"/>
      <c r="M155" s="285"/>
      <c r="N155" s="444"/>
      <c r="O155" s="445"/>
      <c r="P155" s="548"/>
    </row>
    <row r="156" spans="1:16" s="227" customFormat="1" ht="39" hidden="1" thickBot="1" x14ac:dyDescent="0.25">
      <c r="A156" s="366" t="s">
        <v>176</v>
      </c>
      <c r="B156" s="367" t="s">
        <v>171</v>
      </c>
      <c r="C156" s="570" t="s">
        <v>140</v>
      </c>
      <c r="D156" s="549" t="s">
        <v>176</v>
      </c>
      <c r="E156" s="370" t="s">
        <v>30</v>
      </c>
      <c r="F156" s="371">
        <f t="shared" ref="F156" si="41">F157+F158</f>
        <v>0</v>
      </c>
      <c r="G156" s="372" t="s">
        <v>30</v>
      </c>
      <c r="H156" s="370" t="s">
        <v>30</v>
      </c>
      <c r="I156" s="371">
        <f t="shared" ref="I156" si="42">I157+I158</f>
        <v>0</v>
      </c>
      <c r="J156" s="373" t="s">
        <v>30</v>
      </c>
      <c r="K156" s="370" t="s">
        <v>30</v>
      </c>
      <c r="L156" s="371">
        <f t="shared" ref="L156" si="43">L157+L158</f>
        <v>0</v>
      </c>
      <c r="M156" s="374" t="s">
        <v>30</v>
      </c>
      <c r="N156" s="375">
        <f t="shared" ref="N156:O156" si="44">N157+N158</f>
        <v>0</v>
      </c>
      <c r="O156" s="376">
        <f t="shared" si="44"/>
        <v>0</v>
      </c>
      <c r="P156" s="572"/>
    </row>
    <row r="157" spans="1:16" s="227" customFormat="1" ht="25.5" hidden="1" x14ac:dyDescent="0.2">
      <c r="A157" s="377"/>
      <c r="B157" s="378"/>
      <c r="C157" s="573" t="s">
        <v>195</v>
      </c>
      <c r="D157" s="571" t="s">
        <v>189</v>
      </c>
      <c r="E157" s="381"/>
      <c r="F157" s="382"/>
      <c r="G157" s="383"/>
      <c r="H157" s="510"/>
      <c r="I157" s="382"/>
      <c r="J157" s="384">
        <v>0</v>
      </c>
      <c r="K157" s="381"/>
      <c r="L157" s="382"/>
      <c r="M157" s="384"/>
      <c r="N157" s="385"/>
      <c r="O157" s="386"/>
      <c r="P157" s="551"/>
    </row>
    <row r="158" spans="1:16" s="227" customFormat="1" ht="13.5" hidden="1" thickBot="1" x14ac:dyDescent="0.25">
      <c r="A158" s="221"/>
      <c r="B158" s="282"/>
      <c r="C158" s="361" t="s">
        <v>212</v>
      </c>
      <c r="D158" s="547" t="s">
        <v>189</v>
      </c>
      <c r="E158" s="283"/>
      <c r="F158" s="284"/>
      <c r="G158" s="363"/>
      <c r="H158" s="347"/>
      <c r="I158" s="284"/>
      <c r="J158" s="285">
        <v>0</v>
      </c>
      <c r="K158" s="283"/>
      <c r="L158" s="284"/>
      <c r="M158" s="285"/>
      <c r="N158" s="364"/>
      <c r="O158" s="365"/>
      <c r="P158" s="552"/>
    </row>
    <row r="159" spans="1:16" s="194" customFormat="1" ht="26.25" hidden="1" thickBot="1" x14ac:dyDescent="0.25">
      <c r="A159" s="441"/>
      <c r="B159" s="183" t="s">
        <v>172</v>
      </c>
      <c r="C159" s="570" t="s">
        <v>196</v>
      </c>
      <c r="D159" s="549" t="s">
        <v>279</v>
      </c>
      <c r="E159" s="370" t="s">
        <v>30</v>
      </c>
      <c r="F159" s="371">
        <f>F160</f>
        <v>0</v>
      </c>
      <c r="G159" s="372" t="s">
        <v>30</v>
      </c>
      <c r="H159" s="370" t="s">
        <v>30</v>
      </c>
      <c r="I159" s="371">
        <f>I160</f>
        <v>0</v>
      </c>
      <c r="J159" s="373" t="s">
        <v>30</v>
      </c>
      <c r="K159" s="370" t="s">
        <v>30</v>
      </c>
      <c r="L159" s="371">
        <f>L160</f>
        <v>0</v>
      </c>
      <c r="M159" s="374" t="s">
        <v>30</v>
      </c>
      <c r="N159" s="191">
        <f t="shared" ref="N159:O159" si="45">N160</f>
        <v>0</v>
      </c>
      <c r="O159" s="521">
        <f t="shared" si="45"/>
        <v>0</v>
      </c>
      <c r="P159" s="449"/>
    </row>
    <row r="160" spans="1:16" s="194" customFormat="1" hidden="1" x14ac:dyDescent="0.2">
      <c r="A160" s="441"/>
      <c r="B160" s="490"/>
      <c r="C160" s="573" t="s">
        <v>319</v>
      </c>
      <c r="D160" s="571" t="s">
        <v>189</v>
      </c>
      <c r="E160" s="381"/>
      <c r="F160" s="382"/>
      <c r="G160" s="383"/>
      <c r="H160" s="510"/>
      <c r="I160" s="382"/>
      <c r="J160" s="384">
        <v>0</v>
      </c>
      <c r="K160" s="381"/>
      <c r="L160" s="382"/>
      <c r="M160" s="384"/>
      <c r="N160" s="506"/>
      <c r="O160" s="507"/>
      <c r="P160" s="574"/>
    </row>
    <row r="161" spans="1:16" s="227" customFormat="1" ht="13.5" hidden="1" thickBot="1" x14ac:dyDescent="0.25">
      <c r="A161" s="567"/>
      <c r="B161" s="282"/>
      <c r="C161" s="361"/>
      <c r="D161" s="547"/>
      <c r="E161" s="283"/>
      <c r="F161" s="284"/>
      <c r="G161" s="363"/>
      <c r="H161" s="347"/>
      <c r="I161" s="284"/>
      <c r="J161" s="285"/>
      <c r="K161" s="283"/>
      <c r="L161" s="284"/>
      <c r="M161" s="285"/>
      <c r="N161" s="364"/>
      <c r="O161" s="365"/>
      <c r="P161" s="552"/>
    </row>
    <row r="162" spans="1:16" s="194" customFormat="1" ht="26.25" hidden="1" thickBot="1" x14ac:dyDescent="0.25">
      <c r="A162" s="441"/>
      <c r="B162" s="183" t="s">
        <v>173</v>
      </c>
      <c r="C162" s="575" t="s">
        <v>235</v>
      </c>
      <c r="D162" s="392" t="s">
        <v>280</v>
      </c>
      <c r="E162" s="186" t="s">
        <v>30</v>
      </c>
      <c r="F162" s="189">
        <f>SUM(F163:F169)</f>
        <v>0</v>
      </c>
      <c r="G162" s="576" t="s">
        <v>30</v>
      </c>
      <c r="H162" s="186" t="s">
        <v>30</v>
      </c>
      <c r="I162" s="189">
        <f>SUM(I163:I169)</f>
        <v>0</v>
      </c>
      <c r="J162" s="348" t="s">
        <v>30</v>
      </c>
      <c r="K162" s="186" t="s">
        <v>30</v>
      </c>
      <c r="L162" s="189">
        <f>SUM(L163:L169)</f>
        <v>0</v>
      </c>
      <c r="M162" s="348" t="s">
        <v>30</v>
      </c>
      <c r="N162" s="189">
        <f t="shared" ref="N162:O162" si="46">SUM(N163:N169)</f>
        <v>115007951</v>
      </c>
      <c r="O162" s="189">
        <f t="shared" si="46"/>
        <v>115777701</v>
      </c>
      <c r="P162" s="449"/>
    </row>
    <row r="163" spans="1:16" s="227" customFormat="1" ht="25.5" hidden="1" x14ac:dyDescent="0.2">
      <c r="A163" s="567"/>
      <c r="B163" s="378"/>
      <c r="C163" s="676" t="s">
        <v>408</v>
      </c>
      <c r="D163" s="674" t="s">
        <v>189</v>
      </c>
      <c r="E163" s="518"/>
      <c r="F163" s="382"/>
      <c r="G163" s="519"/>
      <c r="H163" s="382"/>
      <c r="I163" s="494"/>
      <c r="J163" s="519"/>
      <c r="K163" s="494">
        <v>0</v>
      </c>
      <c r="L163" s="494">
        <v>0</v>
      </c>
      <c r="M163" s="657">
        <v>1</v>
      </c>
      <c r="N163" s="677">
        <v>1800000</v>
      </c>
      <c r="O163" s="677">
        <v>2000000</v>
      </c>
      <c r="P163" s="675" t="s">
        <v>508</v>
      </c>
    </row>
    <row r="164" spans="1:16" s="227" customFormat="1" hidden="1" x14ac:dyDescent="0.2">
      <c r="A164" s="567"/>
      <c r="B164" s="208"/>
      <c r="C164" s="662" t="s">
        <v>509</v>
      </c>
      <c r="D164" s="604" t="s">
        <v>189</v>
      </c>
      <c r="E164" s="659"/>
      <c r="F164" s="215"/>
      <c r="G164" s="660"/>
      <c r="H164" s="663">
        <v>0</v>
      </c>
      <c r="I164" s="212">
        <v>0</v>
      </c>
      <c r="J164" s="661" t="e">
        <f>I164/H164</f>
        <v>#DIV/0!</v>
      </c>
      <c r="K164" s="212">
        <v>0</v>
      </c>
      <c r="L164" s="212">
        <v>0</v>
      </c>
      <c r="M164" s="657">
        <v>1</v>
      </c>
      <c r="N164" s="578">
        <v>26155330</v>
      </c>
      <c r="O164" s="579">
        <v>26225080</v>
      </c>
      <c r="P164" s="665"/>
    </row>
    <row r="165" spans="1:16" s="227" customFormat="1" hidden="1" x14ac:dyDescent="0.2">
      <c r="A165" s="567"/>
      <c r="B165" s="208"/>
      <c r="C165" s="662" t="s">
        <v>409</v>
      </c>
      <c r="D165" s="604" t="s">
        <v>189</v>
      </c>
      <c r="E165" s="659"/>
      <c r="F165" s="215"/>
      <c r="G165" s="660"/>
      <c r="H165" s="663"/>
      <c r="I165" s="212"/>
      <c r="J165" s="660"/>
      <c r="K165" s="212">
        <v>0</v>
      </c>
      <c r="L165" s="212">
        <v>0</v>
      </c>
      <c r="M165" s="657">
        <v>1</v>
      </c>
      <c r="N165" s="578">
        <v>7900000</v>
      </c>
      <c r="O165" s="579">
        <v>8400000</v>
      </c>
      <c r="P165" s="665"/>
    </row>
    <row r="166" spans="1:16" s="194" customFormat="1" hidden="1" x14ac:dyDescent="0.2">
      <c r="A166" s="441"/>
      <c r="B166" s="219"/>
      <c r="C166" s="658" t="s">
        <v>510</v>
      </c>
      <c r="D166" s="580" t="s">
        <v>189</v>
      </c>
      <c r="E166" s="663"/>
      <c r="F166" s="212"/>
      <c r="G166" s="661"/>
      <c r="H166" s="212"/>
      <c r="I166" s="212"/>
      <c r="J166" s="661"/>
      <c r="K166" s="664">
        <v>0</v>
      </c>
      <c r="L166" s="212">
        <v>0</v>
      </c>
      <c r="M166" s="657">
        <v>1</v>
      </c>
      <c r="N166" s="577">
        <f>13901864+731700</f>
        <v>14633564</v>
      </c>
      <c r="O166" s="577">
        <f>13901864+731700</f>
        <v>14633564</v>
      </c>
      <c r="P166" s="665"/>
    </row>
    <row r="167" spans="1:16" s="194" customFormat="1" hidden="1" x14ac:dyDescent="0.2">
      <c r="A167" s="441"/>
      <c r="B167" s="219"/>
      <c r="C167" s="658" t="s">
        <v>511</v>
      </c>
      <c r="D167" s="580" t="s">
        <v>189</v>
      </c>
      <c r="E167" s="663"/>
      <c r="F167" s="212"/>
      <c r="G167" s="661"/>
      <c r="H167" s="215"/>
      <c r="I167" s="212"/>
      <c r="J167" s="661"/>
      <c r="K167" s="664"/>
      <c r="L167" s="212">
        <v>0</v>
      </c>
      <c r="M167" s="661">
        <v>1</v>
      </c>
      <c r="N167" s="577">
        <f>44445000</f>
        <v>44445000</v>
      </c>
      <c r="O167" s="577">
        <v>44445000</v>
      </c>
      <c r="P167" s="665"/>
    </row>
    <row r="168" spans="1:16" s="227" customFormat="1" hidden="1" x14ac:dyDescent="0.2">
      <c r="A168" s="567"/>
      <c r="B168" s="208"/>
      <c r="C168" s="658" t="s">
        <v>512</v>
      </c>
      <c r="D168" s="580" t="s">
        <v>189</v>
      </c>
      <c r="E168" s="663"/>
      <c r="F168" s="212"/>
      <c r="G168" s="661"/>
      <c r="H168" s="212"/>
      <c r="I168" s="212"/>
      <c r="J168" s="661"/>
      <c r="K168" s="663"/>
      <c r="L168" s="212">
        <v>0</v>
      </c>
      <c r="M168" s="661">
        <v>1</v>
      </c>
      <c r="N168" s="577"/>
      <c r="O168" s="577"/>
      <c r="P168" s="665"/>
    </row>
    <row r="169" spans="1:16" s="227" customFormat="1" ht="26.25" hidden="1" thickBot="1" x14ac:dyDescent="0.25">
      <c r="A169" s="567"/>
      <c r="B169" s="666"/>
      <c r="C169" s="667" t="s">
        <v>513</v>
      </c>
      <c r="D169" s="668" t="s">
        <v>189</v>
      </c>
      <c r="E169" s="669"/>
      <c r="F169" s="319"/>
      <c r="G169" s="670"/>
      <c r="H169" s="319"/>
      <c r="I169" s="319"/>
      <c r="J169" s="670"/>
      <c r="K169" s="669">
        <v>0</v>
      </c>
      <c r="L169" s="319">
        <v>0</v>
      </c>
      <c r="M169" s="670">
        <v>1</v>
      </c>
      <c r="N169" s="671">
        <f>19070057+1004000</f>
        <v>20074057</v>
      </c>
      <c r="O169" s="671">
        <f>19070057+1004000</f>
        <v>20074057</v>
      </c>
      <c r="P169" s="672"/>
    </row>
    <row r="170" spans="1:16" s="227" customFormat="1" ht="39" hidden="1" thickBot="1" x14ac:dyDescent="0.25">
      <c r="A170" s="567"/>
      <c r="B170" s="183" t="s">
        <v>174</v>
      </c>
      <c r="C170" s="575" t="s">
        <v>236</v>
      </c>
      <c r="D170" s="392" t="s">
        <v>282</v>
      </c>
      <c r="E170" s="186" t="s">
        <v>30</v>
      </c>
      <c r="F170" s="189">
        <f>SUM(F171:F174)</f>
        <v>0</v>
      </c>
      <c r="G170" s="576" t="s">
        <v>30</v>
      </c>
      <c r="H170" s="186" t="s">
        <v>30</v>
      </c>
      <c r="I170" s="189">
        <f>SUM(I171:I174)</f>
        <v>0</v>
      </c>
      <c r="J170" s="348" t="s">
        <v>30</v>
      </c>
      <c r="K170" s="186" t="s">
        <v>30</v>
      </c>
      <c r="L170" s="189">
        <f>SUM(L171:L174)</f>
        <v>0</v>
      </c>
      <c r="M170" s="348" t="s">
        <v>30</v>
      </c>
      <c r="N170" s="191">
        <f>SUM(N171:N174)</f>
        <v>500000</v>
      </c>
      <c r="O170" s="521">
        <f>SUM(O171:O174)</f>
        <v>500000</v>
      </c>
      <c r="P170" s="449"/>
    </row>
    <row r="171" spans="1:16" s="227" customFormat="1" hidden="1" x14ac:dyDescent="0.2">
      <c r="A171" s="567"/>
      <c r="B171" s="632"/>
      <c r="C171" s="16" t="s">
        <v>281</v>
      </c>
      <c r="D171" s="674" t="s">
        <v>189</v>
      </c>
      <c r="E171" s="656"/>
      <c r="F171" s="494"/>
      <c r="G171" s="657"/>
      <c r="H171" s="494"/>
      <c r="I171" s="494"/>
      <c r="J171" s="657"/>
      <c r="K171" s="494">
        <v>0</v>
      </c>
      <c r="L171" s="494">
        <v>0</v>
      </c>
      <c r="M171" s="657">
        <v>1</v>
      </c>
      <c r="N171" s="613"/>
      <c r="O171" s="613"/>
      <c r="P171" s="675"/>
    </row>
    <row r="172" spans="1:16" s="227" customFormat="1" hidden="1" x14ac:dyDescent="0.2">
      <c r="A172" s="567"/>
      <c r="B172" s="219"/>
      <c r="C172" s="14" t="s">
        <v>283</v>
      </c>
      <c r="D172" s="580" t="s">
        <v>189</v>
      </c>
      <c r="E172" s="663"/>
      <c r="F172" s="212"/>
      <c r="G172" s="661"/>
      <c r="H172" s="212"/>
      <c r="I172" s="212"/>
      <c r="J172" s="661"/>
      <c r="K172" s="212">
        <v>0</v>
      </c>
      <c r="L172" s="212">
        <v>0</v>
      </c>
      <c r="M172" s="661">
        <v>1</v>
      </c>
      <c r="N172" s="577"/>
      <c r="O172" s="577"/>
      <c r="P172" s="665"/>
    </row>
    <row r="173" spans="1:16" s="227" customFormat="1" ht="16.5" hidden="1" customHeight="1" x14ac:dyDescent="0.2">
      <c r="A173" s="567"/>
      <c r="B173" s="219"/>
      <c r="C173" s="14" t="s">
        <v>368</v>
      </c>
      <c r="D173" s="580" t="s">
        <v>189</v>
      </c>
      <c r="E173" s="663"/>
      <c r="F173" s="212"/>
      <c r="G173" s="661"/>
      <c r="H173" s="212"/>
      <c r="I173" s="212"/>
      <c r="J173" s="661"/>
      <c r="K173" s="212">
        <v>0</v>
      </c>
      <c r="L173" s="212">
        <v>0</v>
      </c>
      <c r="M173" s="661">
        <v>1</v>
      </c>
      <c r="N173" s="577">
        <v>150000</v>
      </c>
      <c r="O173" s="577">
        <v>150000</v>
      </c>
      <c r="P173" s="665"/>
    </row>
    <row r="174" spans="1:16" s="227" customFormat="1" ht="14.25" hidden="1" customHeight="1" thickBot="1" x14ac:dyDescent="0.25">
      <c r="A174" s="567"/>
      <c r="B174" s="673"/>
      <c r="C174" s="63" t="s">
        <v>410</v>
      </c>
      <c r="D174" s="668" t="s">
        <v>189</v>
      </c>
      <c r="E174" s="669"/>
      <c r="F174" s="319"/>
      <c r="G174" s="670"/>
      <c r="H174" s="319"/>
      <c r="I174" s="319"/>
      <c r="J174" s="670"/>
      <c r="K174" s="319">
        <v>0</v>
      </c>
      <c r="L174" s="319">
        <v>0</v>
      </c>
      <c r="M174" s="661">
        <v>1</v>
      </c>
      <c r="N174" s="671">
        <v>350000</v>
      </c>
      <c r="O174" s="671">
        <v>350000</v>
      </c>
      <c r="P174" s="672"/>
    </row>
    <row r="175" spans="1:16" s="227" customFormat="1" ht="32.25" hidden="1" customHeight="1" thickBot="1" x14ac:dyDescent="0.25">
      <c r="A175" s="567"/>
      <c r="B175" s="709" t="s">
        <v>175</v>
      </c>
      <c r="C175" s="718" t="s">
        <v>310</v>
      </c>
      <c r="D175" s="711" t="s">
        <v>309</v>
      </c>
      <c r="E175" s="712" t="s">
        <v>30</v>
      </c>
      <c r="F175" s="713">
        <f>SUM(F176:F176)</f>
        <v>0</v>
      </c>
      <c r="G175" s="719" t="s">
        <v>30</v>
      </c>
      <c r="H175" s="712" t="s">
        <v>30</v>
      </c>
      <c r="I175" s="713">
        <f>SUM(I176:I176)</f>
        <v>0</v>
      </c>
      <c r="J175" s="716" t="s">
        <v>30</v>
      </c>
      <c r="K175" s="712" t="s">
        <v>30</v>
      </c>
      <c r="L175" s="713">
        <f>SUM(L176:L176)</f>
        <v>0</v>
      </c>
      <c r="M175" s="716" t="s">
        <v>30</v>
      </c>
      <c r="N175" s="581">
        <f>SUM(N176:N176)</f>
        <v>0</v>
      </c>
      <c r="O175" s="582">
        <f>SUM(O176:O176)</f>
        <v>0</v>
      </c>
      <c r="P175" s="583"/>
    </row>
    <row r="176" spans="1:16" s="227" customFormat="1" ht="14.25" hidden="1" customHeight="1" thickBot="1" x14ac:dyDescent="0.25">
      <c r="A176" s="567"/>
      <c r="B176" s="747"/>
      <c r="C176" s="725" t="s">
        <v>400</v>
      </c>
      <c r="D176" s="726" t="s">
        <v>189</v>
      </c>
      <c r="E176" s="727"/>
      <c r="F176" s="698"/>
      <c r="G176" s="699"/>
      <c r="H176" s="728">
        <v>0</v>
      </c>
      <c r="I176" s="698">
        <v>0</v>
      </c>
      <c r="J176" s="729">
        <v>-1</v>
      </c>
      <c r="K176" s="698"/>
      <c r="L176" s="698"/>
      <c r="M176" s="729"/>
      <c r="N176" s="700"/>
      <c r="O176" s="730"/>
      <c r="P176" s="574"/>
    </row>
    <row r="177" spans="1:16" s="227" customFormat="1" ht="31.7" hidden="1" customHeight="1" thickBot="1" x14ac:dyDescent="0.25">
      <c r="A177" s="567"/>
      <c r="B177" s="183" t="s">
        <v>176</v>
      </c>
      <c r="C177" s="575" t="s">
        <v>403</v>
      </c>
      <c r="D177" s="392" t="s">
        <v>402</v>
      </c>
      <c r="E177" s="186" t="s">
        <v>30</v>
      </c>
      <c r="F177" s="189">
        <f>SUM(F178:F178)</f>
        <v>0</v>
      </c>
      <c r="G177" s="576" t="s">
        <v>30</v>
      </c>
      <c r="H177" s="186" t="s">
        <v>30</v>
      </c>
      <c r="I177" s="189">
        <f>SUM(I178:I178)</f>
        <v>0</v>
      </c>
      <c r="J177" s="348" t="s">
        <v>30</v>
      </c>
      <c r="K177" s="186" t="s">
        <v>30</v>
      </c>
      <c r="L177" s="189">
        <f>SUM(L178:L178)</f>
        <v>0</v>
      </c>
      <c r="M177" s="348" t="s">
        <v>30</v>
      </c>
      <c r="N177" s="191">
        <f>SUM(N178:N178)</f>
        <v>0</v>
      </c>
      <c r="O177" s="521">
        <f>SUM(O178:O178)</f>
        <v>0</v>
      </c>
      <c r="P177" s="449"/>
    </row>
    <row r="178" spans="1:16" s="227" customFormat="1" ht="13.5" hidden="1" thickBot="1" x14ac:dyDescent="0.25">
      <c r="A178" s="567"/>
      <c r="B178" s="731"/>
      <c r="C178" s="775" t="s">
        <v>404</v>
      </c>
      <c r="D178" s="674" t="s">
        <v>189</v>
      </c>
      <c r="E178" s="656"/>
      <c r="F178" s="494"/>
      <c r="G178" s="657"/>
      <c r="H178" s="494">
        <v>250000</v>
      </c>
      <c r="I178" s="494">
        <v>0</v>
      </c>
      <c r="J178" s="657">
        <f>I178/H178</f>
        <v>0</v>
      </c>
      <c r="K178" s="494"/>
      <c r="L178" s="494"/>
      <c r="M178" s="657"/>
      <c r="N178" s="613">
        <v>0</v>
      </c>
      <c r="O178" s="613">
        <v>0</v>
      </c>
      <c r="P178" s="732" t="s">
        <v>412</v>
      </c>
    </row>
    <row r="179" spans="1:16" s="227" customFormat="1" ht="45" hidden="1" customHeight="1" thickBot="1" x14ac:dyDescent="0.25">
      <c r="A179" s="567"/>
      <c r="B179" s="721"/>
      <c r="C179" s="720" t="s">
        <v>405</v>
      </c>
      <c r="D179" s="722" t="s">
        <v>189</v>
      </c>
      <c r="E179" s="723"/>
      <c r="F179" s="304"/>
      <c r="G179" s="724"/>
      <c r="H179" s="304"/>
      <c r="I179" s="304"/>
      <c r="J179" s="724"/>
      <c r="K179" s="304"/>
      <c r="L179" s="304"/>
      <c r="M179" s="724"/>
      <c r="N179" s="607"/>
      <c r="O179" s="607"/>
      <c r="P179" s="733"/>
    </row>
    <row r="180" spans="1:16" s="227" customFormat="1" ht="30" hidden="1" customHeight="1" thickBot="1" x14ac:dyDescent="0.25">
      <c r="A180" s="567"/>
      <c r="B180" s="740" t="s">
        <v>279</v>
      </c>
      <c r="C180" s="734" t="s">
        <v>406</v>
      </c>
      <c r="D180" s="735" t="s">
        <v>401</v>
      </c>
      <c r="E180" s="187" t="s">
        <v>30</v>
      </c>
      <c r="F180" s="189">
        <f>SUM(F181:F181)</f>
        <v>0</v>
      </c>
      <c r="G180" s="187" t="s">
        <v>30</v>
      </c>
      <c r="H180" s="187" t="s">
        <v>30</v>
      </c>
      <c r="I180" s="189">
        <f>SUM(I181:I181)</f>
        <v>0</v>
      </c>
      <c r="J180" s="187" t="s">
        <v>30</v>
      </c>
      <c r="K180" s="187" t="s">
        <v>30</v>
      </c>
      <c r="L180" s="189">
        <f>SUM(L181:L181)</f>
        <v>0</v>
      </c>
      <c r="M180" s="187" t="s">
        <v>30</v>
      </c>
      <c r="N180" s="521">
        <f>SUM(N181:N181)</f>
        <v>0</v>
      </c>
      <c r="O180" s="521">
        <f>SUM(O181:O181)</f>
        <v>0</v>
      </c>
      <c r="P180" s="449"/>
    </row>
    <row r="181" spans="1:16" s="227" customFormat="1" ht="43.5" hidden="1" customHeight="1" thickBot="1" x14ac:dyDescent="0.25">
      <c r="A181" s="567"/>
      <c r="B181" s="741"/>
      <c r="C181" s="742" t="s">
        <v>407</v>
      </c>
      <c r="D181" s="739" t="s">
        <v>189</v>
      </c>
      <c r="E181" s="743"/>
      <c r="F181" s="698"/>
      <c r="G181" s="744"/>
      <c r="H181" s="698"/>
      <c r="I181" s="698"/>
      <c r="J181" s="744"/>
      <c r="K181" s="698">
        <v>0</v>
      </c>
      <c r="L181" s="698">
        <v>0</v>
      </c>
      <c r="M181" s="744">
        <v>1</v>
      </c>
      <c r="N181" s="736"/>
      <c r="O181" s="736"/>
      <c r="P181" s="574"/>
    </row>
    <row r="182" spans="1:16" s="227" customFormat="1" ht="27" hidden="1" customHeight="1" thickBot="1" x14ac:dyDescent="0.25">
      <c r="A182" s="567"/>
      <c r="B182" s="740" t="s">
        <v>280</v>
      </c>
      <c r="C182" s="734"/>
      <c r="D182" s="737"/>
      <c r="E182" s="738" t="s">
        <v>30</v>
      </c>
      <c r="F182" s="371">
        <f>SUM(F183:F183)</f>
        <v>0</v>
      </c>
      <c r="G182" s="738" t="s">
        <v>30</v>
      </c>
      <c r="H182" s="738" t="s">
        <v>30</v>
      </c>
      <c r="I182" s="371">
        <f>SUM(I183:I183)</f>
        <v>0</v>
      </c>
      <c r="J182" s="738" t="s">
        <v>30</v>
      </c>
      <c r="K182" s="738" t="s">
        <v>30</v>
      </c>
      <c r="L182" s="371">
        <f>SUM(L183:L183)</f>
        <v>0</v>
      </c>
      <c r="M182" s="738" t="s">
        <v>30</v>
      </c>
      <c r="N182" s="521">
        <f>SUM(N183:N183)</f>
        <v>0</v>
      </c>
      <c r="O182" s="521">
        <f>SUM(O183:O183)</f>
        <v>0</v>
      </c>
      <c r="P182" s="449"/>
    </row>
    <row r="183" spans="1:16" s="227" customFormat="1" ht="22.7" hidden="1" customHeight="1" thickBot="1" x14ac:dyDescent="0.25">
      <c r="A183" s="567"/>
      <c r="B183" s="378"/>
      <c r="C183" s="573"/>
      <c r="D183" s="571"/>
      <c r="E183" s="381"/>
      <c r="F183" s="382"/>
      <c r="G183" s="383"/>
      <c r="H183" s="510"/>
      <c r="I183" s="382"/>
      <c r="J183" s="384">
        <v>0</v>
      </c>
      <c r="K183" s="382"/>
      <c r="L183" s="382"/>
      <c r="M183" s="384"/>
      <c r="N183" s="506">
        <v>0</v>
      </c>
      <c r="O183" s="507">
        <v>0</v>
      </c>
      <c r="P183" s="574"/>
    </row>
    <row r="184" spans="1:16" s="194" customFormat="1" ht="14.25" hidden="1" thickBot="1" x14ac:dyDescent="0.3">
      <c r="A184" s="584"/>
      <c r="B184" s="585"/>
      <c r="C184" s="586" t="s">
        <v>184</v>
      </c>
      <c r="D184" s="587"/>
      <c r="E184" s="588" t="s">
        <v>30</v>
      </c>
      <c r="F184" s="589">
        <f>F7+F27+F58+F90+F115+F118+F124+F127+F130+F141+F149+F162+F170+F175+F177+F180+F182+F153+F121+F112+F102+F82+F100</f>
        <v>0</v>
      </c>
      <c r="G184" s="590" t="s">
        <v>30</v>
      </c>
      <c r="H184" s="591" t="s">
        <v>30</v>
      </c>
      <c r="I184" s="589">
        <f>I7+I27+I58+I90+I115+I118+I124+I127+I130+I141+I149+I162+I170+I175+I177+I180+I182+I153+I121+I112+I102+I82+I156+I159+I144+I147</f>
        <v>0</v>
      </c>
      <c r="J184" s="592" t="s">
        <v>30</v>
      </c>
      <c r="K184" s="591" t="s">
        <v>30</v>
      </c>
      <c r="L184" s="589">
        <f>L7+L27+L58+L90+L115+L118+L124+L127+L130+L141+L149+L162+L170+L175+L177+L180+L182+L153+L121+L112+L102+L82</f>
        <v>0</v>
      </c>
      <c r="M184" s="592" t="s">
        <v>30</v>
      </c>
      <c r="N184" s="589">
        <f>N7+N27+N58+N90+N115+N118+N124+N127+N130+N141+N149+N162+N170+N175+N177+N180+N182+N153+N121+N112+N102+N82</f>
        <v>170403647</v>
      </c>
      <c r="O184" s="589">
        <f>O7+O27+O58+O90+O115+O118+O124+O127+O130+O141+O149+O162+O170+O175+O177+O180+O182+O153+O121+O112+O102+O82</f>
        <v>168946014</v>
      </c>
      <c r="P184" s="446"/>
    </row>
    <row r="185" spans="1:16" s="194" customFormat="1" ht="14.25" hidden="1" thickBot="1" x14ac:dyDescent="0.3">
      <c r="A185" s="593"/>
      <c r="B185" s="593"/>
      <c r="C185" s="594" t="s">
        <v>101</v>
      </c>
      <c r="D185" s="861">
        <f>F184+I184+L184</f>
        <v>0</v>
      </c>
      <c r="E185" s="861"/>
      <c r="F185" s="861"/>
      <c r="G185" s="861"/>
      <c r="H185" s="861"/>
      <c r="I185" s="861"/>
      <c r="J185" s="861"/>
      <c r="K185" s="861"/>
      <c r="L185" s="861"/>
      <c r="M185" s="862"/>
      <c r="N185" s="595">
        <f>N184</f>
        <v>170403647</v>
      </c>
      <c r="O185" s="596">
        <f>O184</f>
        <v>168946014</v>
      </c>
      <c r="P185" s="449"/>
    </row>
    <row r="186" spans="1:16" s="194" customFormat="1" ht="14.25" thickBot="1" x14ac:dyDescent="0.3">
      <c r="A186" s="584"/>
      <c r="B186" s="597"/>
      <c r="C186" s="598" t="s">
        <v>102</v>
      </c>
      <c r="D186" s="599" t="s">
        <v>177</v>
      </c>
      <c r="E186" s="600" t="s">
        <v>30</v>
      </c>
      <c r="F186" s="601">
        <f>SUM(F187:F193)</f>
        <v>0</v>
      </c>
      <c r="G186" s="600" t="s">
        <v>30</v>
      </c>
      <c r="H186" s="600" t="s">
        <v>30</v>
      </c>
      <c r="I186" s="601">
        <f>SUM(I187:I193)</f>
        <v>0</v>
      </c>
      <c r="J186" s="600"/>
      <c r="K186" s="600" t="s">
        <v>30</v>
      </c>
      <c r="L186" s="601">
        <f>SUM(L187:L193)</f>
        <v>0</v>
      </c>
      <c r="M186" s="602" t="s">
        <v>30</v>
      </c>
      <c r="N186" s="601">
        <f>SUM(N187:N193)</f>
        <v>0</v>
      </c>
      <c r="O186" s="601">
        <f>SUM(O187:O193)</f>
        <v>0</v>
      </c>
      <c r="P186" s="511"/>
    </row>
    <row r="187" spans="1:16" s="194" customFormat="1" ht="30" customHeight="1" x14ac:dyDescent="0.2">
      <c r="A187" s="207"/>
      <c r="B187" s="207" t="s">
        <v>270</v>
      </c>
      <c r="C187" s="603" t="s">
        <v>518</v>
      </c>
      <c r="D187" s="604" t="s">
        <v>190</v>
      </c>
      <c r="E187" s="212">
        <v>0</v>
      </c>
      <c r="F187" s="212">
        <v>0</v>
      </c>
      <c r="G187" s="605" t="e">
        <f>F187/E187</f>
        <v>#DIV/0!</v>
      </c>
      <c r="H187" s="212">
        <v>4370000</v>
      </c>
      <c r="I187" s="212">
        <v>-3800000</v>
      </c>
      <c r="J187" s="605">
        <f t="shared" ref="J187:J189" si="47">I187/H187</f>
        <v>-0.86956521739130432</v>
      </c>
      <c r="K187" s="212">
        <v>0</v>
      </c>
      <c r="L187" s="212">
        <v>0</v>
      </c>
      <c r="M187" s="315" t="e">
        <f t="shared" ref="M187:M188" si="48">L187/K187</f>
        <v>#DIV/0!</v>
      </c>
      <c r="N187" s="217">
        <v>0</v>
      </c>
      <c r="O187" s="578">
        <v>0</v>
      </c>
      <c r="P187" s="193" t="s">
        <v>522</v>
      </c>
    </row>
    <row r="188" spans="1:16" s="194" customFormat="1" ht="30" customHeight="1" x14ac:dyDescent="0.2">
      <c r="A188" s="207"/>
      <c r="B188" s="207" t="s">
        <v>145</v>
      </c>
      <c r="C188" s="680" t="s">
        <v>519</v>
      </c>
      <c r="D188" s="258" t="s">
        <v>520</v>
      </c>
      <c r="E188" s="211"/>
      <c r="F188" s="212"/>
      <c r="G188" s="213"/>
      <c r="H188" s="211">
        <f>12500000+2440000-4000000</f>
        <v>10940000</v>
      </c>
      <c r="I188" s="212">
        <f>3200000+1200000+600000</f>
        <v>5000000</v>
      </c>
      <c r="J188" s="605">
        <f t="shared" si="47"/>
        <v>0.45703839122486289</v>
      </c>
      <c r="K188" s="211"/>
      <c r="L188" s="212"/>
      <c r="M188" s="315" t="e">
        <f t="shared" si="48"/>
        <v>#DIV/0!</v>
      </c>
      <c r="N188" s="498">
        <v>0</v>
      </c>
      <c r="O188" s="499">
        <v>0</v>
      </c>
      <c r="P188" s="193" t="s">
        <v>523</v>
      </c>
    </row>
    <row r="189" spans="1:16" s="194" customFormat="1" ht="30" customHeight="1" x14ac:dyDescent="0.2">
      <c r="A189" s="207"/>
      <c r="B189" s="207" t="s">
        <v>150</v>
      </c>
      <c r="C189" s="603" t="s">
        <v>521</v>
      </c>
      <c r="D189" s="604" t="s">
        <v>307</v>
      </c>
      <c r="E189" s="212"/>
      <c r="F189" s="212"/>
      <c r="G189" s="605"/>
      <c r="H189" s="566">
        <v>400000</v>
      </c>
      <c r="I189" s="212">
        <v>-100000</v>
      </c>
      <c r="J189" s="605">
        <f t="shared" si="47"/>
        <v>-0.25</v>
      </c>
      <c r="K189" s="566"/>
      <c r="L189" s="566"/>
      <c r="M189" s="315"/>
      <c r="N189" s="217"/>
      <c r="O189" s="578"/>
      <c r="P189" s="193" t="s">
        <v>524</v>
      </c>
    </row>
    <row r="190" spans="1:16" s="194" customFormat="1" ht="30" hidden="1" customHeight="1" x14ac:dyDescent="0.2">
      <c r="A190" s="207"/>
      <c r="B190" s="207"/>
      <c r="C190" s="603"/>
      <c r="D190" s="604"/>
      <c r="E190" s="215"/>
      <c r="F190" s="215"/>
      <c r="G190" s="606"/>
      <c r="H190" s="242"/>
      <c r="I190" s="215"/>
      <c r="J190" s="606"/>
      <c r="K190" s="566"/>
      <c r="L190" s="566"/>
      <c r="M190" s="315"/>
      <c r="N190" s="217"/>
      <c r="O190" s="578"/>
      <c r="P190" s="262"/>
    </row>
    <row r="191" spans="1:16" s="194" customFormat="1" ht="30" hidden="1" customHeight="1" x14ac:dyDescent="0.2">
      <c r="A191" s="207"/>
      <c r="B191" s="207"/>
      <c r="C191" s="603"/>
      <c r="D191" s="604"/>
      <c r="E191" s="215"/>
      <c r="F191" s="215"/>
      <c r="G191" s="606"/>
      <c r="H191" s="242"/>
      <c r="I191" s="215"/>
      <c r="J191" s="606"/>
      <c r="K191" s="215"/>
      <c r="L191" s="215"/>
      <c r="M191" s="315"/>
      <c r="N191" s="217"/>
      <c r="O191" s="578"/>
      <c r="P191" s="193"/>
    </row>
    <row r="192" spans="1:16" s="194" customFormat="1" ht="30" hidden="1" customHeight="1" x14ac:dyDescent="0.2">
      <c r="A192" s="207"/>
      <c r="B192" s="221"/>
      <c r="C192" s="603"/>
      <c r="D192" s="604" t="s">
        <v>189</v>
      </c>
      <c r="E192" s="212"/>
      <c r="F192" s="212"/>
      <c r="G192" s="605"/>
      <c r="H192" s="566"/>
      <c r="I192" s="212"/>
      <c r="J192" s="605"/>
      <c r="K192" s="212"/>
      <c r="L192" s="212"/>
      <c r="M192" s="315"/>
      <c r="N192" s="217"/>
      <c r="O192" s="578"/>
      <c r="P192" s="193"/>
    </row>
    <row r="193" spans="1:16" s="194" customFormat="1" ht="30" customHeight="1" x14ac:dyDescent="0.2">
      <c r="A193" s="207"/>
      <c r="B193" s="776" t="s">
        <v>153</v>
      </c>
      <c r="C193" s="603" t="s">
        <v>514</v>
      </c>
      <c r="D193" s="604" t="s">
        <v>189</v>
      </c>
      <c r="E193" s="212"/>
      <c r="F193" s="212"/>
      <c r="G193" s="605"/>
      <c r="H193" s="566">
        <v>4000000</v>
      </c>
      <c r="I193" s="212">
        <v>-1100000</v>
      </c>
      <c r="J193" s="605">
        <f t="shared" ref="J193" si="49">I193/H193</f>
        <v>-0.27500000000000002</v>
      </c>
      <c r="K193" s="212"/>
      <c r="L193" s="212"/>
      <c r="M193" s="315"/>
      <c r="N193" s="217"/>
      <c r="O193" s="578"/>
      <c r="P193" s="193" t="s">
        <v>525</v>
      </c>
    </row>
    <row r="194" spans="1:16" s="194" customFormat="1" ht="14.25" hidden="1" thickBot="1" x14ac:dyDescent="0.3">
      <c r="A194" s="584"/>
      <c r="B194" s="584"/>
      <c r="C194" s="681" t="s">
        <v>290</v>
      </c>
      <c r="D194" s="682" t="s">
        <v>250</v>
      </c>
      <c r="E194" s="683" t="s">
        <v>30</v>
      </c>
      <c r="F194" s="684"/>
      <c r="G194" s="683" t="s">
        <v>30</v>
      </c>
      <c r="H194" s="683" t="s">
        <v>30</v>
      </c>
      <c r="I194" s="611">
        <f>SUM(I195)</f>
        <v>0</v>
      </c>
      <c r="J194" s="683"/>
      <c r="K194" s="683" t="s">
        <v>30</v>
      </c>
      <c r="L194" s="684">
        <f>SUM(L195)</f>
        <v>0</v>
      </c>
      <c r="M194" s="685" t="s">
        <v>30</v>
      </c>
      <c r="N194" s="611">
        <f>SUM(N195)</f>
        <v>0</v>
      </c>
      <c r="O194" s="612">
        <f>SUM(O195)</f>
        <v>0</v>
      </c>
      <c r="P194" s="511"/>
    </row>
    <row r="195" spans="1:16" s="194" customFormat="1" ht="51" hidden="1" x14ac:dyDescent="0.2">
      <c r="A195" s="207"/>
      <c r="B195" s="489"/>
      <c r="C195" s="686" t="s">
        <v>414</v>
      </c>
      <c r="D195" s="655" t="s">
        <v>189</v>
      </c>
      <c r="E195" s="494"/>
      <c r="F195" s="494"/>
      <c r="G195" s="687"/>
      <c r="J195" s="687"/>
      <c r="K195" s="494"/>
      <c r="L195" s="494"/>
      <c r="M195" s="688"/>
      <c r="N195" s="506"/>
      <c r="O195" s="613"/>
      <c r="P195" s="193"/>
    </row>
    <row r="196" spans="1:16" s="194" customFormat="1" hidden="1" x14ac:dyDescent="0.2">
      <c r="A196" s="207"/>
      <c r="B196" s="489"/>
      <c r="C196" s="686"/>
      <c r="D196" s="655" t="s">
        <v>189</v>
      </c>
      <c r="E196" s="494"/>
      <c r="F196" s="494"/>
      <c r="G196" s="687"/>
      <c r="H196" s="494"/>
      <c r="I196" s="494"/>
      <c r="J196" s="687"/>
      <c r="K196" s="494"/>
      <c r="L196" s="494"/>
      <c r="M196" s="688"/>
      <c r="N196" s="506"/>
      <c r="O196" s="613"/>
      <c r="P196" s="193"/>
    </row>
    <row r="197" spans="1:16" s="194" customFormat="1" x14ac:dyDescent="0.2">
      <c r="A197" s="614"/>
      <c r="B197" s="614"/>
      <c r="C197" s="615" t="s">
        <v>103</v>
      </c>
      <c r="D197" s="616"/>
      <c r="E197" s="617" t="s">
        <v>100</v>
      </c>
      <c r="F197" s="617">
        <f>F186+F184+F194</f>
        <v>0</v>
      </c>
      <c r="G197" s="617" t="s">
        <v>100</v>
      </c>
      <c r="H197" s="617" t="s">
        <v>100</v>
      </c>
      <c r="I197" s="617">
        <f>I186+I184+I194</f>
        <v>0</v>
      </c>
      <c r="J197" s="617" t="s">
        <v>100</v>
      </c>
      <c r="K197" s="617" t="s">
        <v>100</v>
      </c>
      <c r="L197" s="617">
        <f>L186+L184+L194</f>
        <v>0</v>
      </c>
      <c r="M197" s="618" t="s">
        <v>100</v>
      </c>
      <c r="N197" s="619">
        <v>0</v>
      </c>
      <c r="O197" s="617">
        <v>0</v>
      </c>
      <c r="P197" s="193"/>
    </row>
    <row r="198" spans="1:16" s="194" customFormat="1" x14ac:dyDescent="0.2">
      <c r="A198" s="620"/>
      <c r="B198" s="620"/>
      <c r="C198" s="615" t="s">
        <v>252</v>
      </c>
      <c r="D198" s="616"/>
      <c r="E198" s="617"/>
      <c r="F198" s="617"/>
      <c r="G198" s="617"/>
      <c r="H198" s="617"/>
      <c r="I198" s="617">
        <v>0</v>
      </c>
      <c r="J198" s="617"/>
      <c r="K198" s="617"/>
      <c r="L198" s="617"/>
      <c r="M198" s="618"/>
      <c r="N198" s="619">
        <v>0</v>
      </c>
      <c r="O198" s="617">
        <v>0</v>
      </c>
      <c r="P198" s="193"/>
    </row>
    <row r="199" spans="1:16" s="627" customFormat="1" ht="14.25" thickBot="1" x14ac:dyDescent="0.3">
      <c r="A199" s="621"/>
      <c r="B199" s="621"/>
      <c r="C199" s="622" t="s">
        <v>104</v>
      </c>
      <c r="D199" s="623"/>
      <c r="E199" s="850">
        <f>F197+I197+L197</f>
        <v>0</v>
      </c>
      <c r="F199" s="850"/>
      <c r="G199" s="850"/>
      <c r="H199" s="850"/>
      <c r="I199" s="850"/>
      <c r="J199" s="850"/>
      <c r="K199" s="850"/>
      <c r="L199" s="850"/>
      <c r="M199" s="851"/>
      <c r="N199" s="624">
        <v>0</v>
      </c>
      <c r="O199" s="625">
        <v>0</v>
      </c>
      <c r="P199" s="626"/>
    </row>
    <row r="200" spans="1:16" s="194" customFormat="1" x14ac:dyDescent="0.2">
      <c r="A200" s="628"/>
      <c r="B200" s="628"/>
      <c r="D200" s="629"/>
      <c r="E200" s="629"/>
      <c r="F200" s="629"/>
      <c r="G200" s="629"/>
      <c r="H200" s="629"/>
      <c r="I200" s="629"/>
      <c r="J200" s="629"/>
      <c r="K200" s="629"/>
      <c r="L200" s="629"/>
      <c r="M200" s="629"/>
      <c r="N200" s="629"/>
      <c r="O200" s="629"/>
    </row>
    <row r="220" spans="8:8" x14ac:dyDescent="0.2">
      <c r="H220" s="631" t="s">
        <v>201</v>
      </c>
    </row>
  </sheetData>
  <mergeCells count="11">
    <mergeCell ref="A6:M6"/>
    <mergeCell ref="E199:M199"/>
    <mergeCell ref="A1:O1"/>
    <mergeCell ref="A4:A5"/>
    <mergeCell ref="C4:C5"/>
    <mergeCell ref="D4:D5"/>
    <mergeCell ref="E4:G4"/>
    <mergeCell ref="K4:M4"/>
    <mergeCell ref="D185:M185"/>
    <mergeCell ref="H4:J4"/>
    <mergeCell ref="B4:B5"/>
  </mergeCells>
  <pageMargins left="0.31496062992125984" right="0.31496062992125984" top="0.15748031496062992" bottom="0.15748031496062992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2"/>
  <sheetViews>
    <sheetView view="pageBreakPreview" zoomScaleSheetLayoutView="100" workbookViewId="0">
      <selection activeCell="I22" sqref="I22"/>
    </sheetView>
  </sheetViews>
  <sheetFormatPr defaultRowHeight="15" x14ac:dyDescent="0.25"/>
  <cols>
    <col min="1" max="1" width="32.42578125" customWidth="1"/>
    <col min="2" max="6" width="0" hidden="1" customWidth="1"/>
    <col min="7" max="7" width="19.7109375" customWidth="1"/>
    <col min="8" max="8" width="21.28515625" customWidth="1"/>
    <col min="9" max="9" width="20.5703125" customWidth="1"/>
    <col min="10" max="10" width="20.7109375" customWidth="1"/>
  </cols>
  <sheetData>
    <row r="1" spans="1:11" ht="1.5" customHeight="1" x14ac:dyDescent="0.25"/>
    <row r="2" spans="1:11" hidden="1" x14ac:dyDescent="0.25"/>
    <row r="3" spans="1:11" ht="39.75" customHeight="1" x14ac:dyDescent="0.25">
      <c r="A3" s="865" t="s">
        <v>517</v>
      </c>
      <c r="B3" s="865"/>
      <c r="C3" s="865"/>
      <c r="D3" s="865"/>
      <c r="E3" s="865"/>
      <c r="F3" s="865"/>
      <c r="G3" s="865"/>
      <c r="H3" s="865"/>
      <c r="I3" s="865"/>
      <c r="J3" s="865"/>
      <c r="K3" s="865"/>
    </row>
    <row r="4" spans="1:11" ht="15.75" x14ac:dyDescent="0.25">
      <c r="A4" s="113"/>
      <c r="B4" s="114"/>
      <c r="C4" s="115"/>
      <c r="D4" s="866"/>
      <c r="E4" s="866"/>
      <c r="F4" s="866"/>
      <c r="G4" s="866"/>
      <c r="H4" s="115"/>
      <c r="I4" s="115"/>
      <c r="J4" s="115"/>
      <c r="K4" s="115"/>
    </row>
    <row r="5" spans="1:11" ht="51.75" customHeight="1" x14ac:dyDescent="0.25">
      <c r="A5" s="689"/>
      <c r="B5" s="689"/>
      <c r="C5" s="689"/>
      <c r="D5" s="689"/>
      <c r="E5" s="689"/>
      <c r="F5" s="689"/>
      <c r="G5" s="690" t="s">
        <v>515</v>
      </c>
      <c r="H5" s="691" t="s">
        <v>86</v>
      </c>
      <c r="I5" s="691" t="s">
        <v>87</v>
      </c>
      <c r="J5" s="690" t="s">
        <v>516</v>
      </c>
      <c r="K5" s="137"/>
    </row>
    <row r="6" spans="1:11" ht="15.75" x14ac:dyDescent="0.25">
      <c r="A6" s="692"/>
      <c r="B6" s="867">
        <f>+G7</f>
        <v>0</v>
      </c>
      <c r="C6" s="867"/>
      <c r="D6" s="868"/>
      <c r="E6" s="868"/>
      <c r="F6" s="868"/>
      <c r="G6" s="868"/>
      <c r="H6" s="693">
        <f>H7+H9+H8</f>
        <v>360015943</v>
      </c>
      <c r="I6" s="693">
        <f>расходы!E199</f>
        <v>0</v>
      </c>
      <c r="J6" s="693">
        <f>B6+H6-I6</f>
        <v>360015943</v>
      </c>
      <c r="K6" s="137"/>
    </row>
    <row r="7" spans="1:11" ht="15.75" x14ac:dyDescent="0.25">
      <c r="A7" s="694" t="s">
        <v>88</v>
      </c>
      <c r="B7" s="693"/>
      <c r="C7" s="693"/>
      <c r="D7" s="693"/>
      <c r="E7" s="693"/>
      <c r="F7" s="693"/>
      <c r="G7" s="693"/>
      <c r="H7" s="693">
        <v>0</v>
      </c>
      <c r="I7" s="693">
        <v>0</v>
      </c>
      <c r="J7" s="693">
        <f>J6</f>
        <v>360015943</v>
      </c>
      <c r="K7" s="137"/>
    </row>
    <row r="8" spans="1:11" ht="31.5" hidden="1" x14ac:dyDescent="0.25">
      <c r="A8" s="694" t="s">
        <v>89</v>
      </c>
      <c r="B8" s="693"/>
      <c r="C8" s="693"/>
      <c r="D8" s="693"/>
      <c r="E8" s="693"/>
      <c r="F8" s="693"/>
      <c r="G8" s="693"/>
      <c r="H8" s="693">
        <f>Доходы!D6</f>
        <v>1635460</v>
      </c>
      <c r="I8" s="693">
        <v>0</v>
      </c>
      <c r="J8" s="693">
        <v>0</v>
      </c>
      <c r="K8" s="137"/>
    </row>
    <row r="9" spans="1:11" ht="22.7" hidden="1" customHeight="1" x14ac:dyDescent="0.25">
      <c r="A9" s="694" t="s">
        <v>90</v>
      </c>
      <c r="B9" s="693"/>
      <c r="C9" s="693"/>
      <c r="D9" s="693"/>
      <c r="E9" s="693"/>
      <c r="F9" s="693"/>
      <c r="G9" s="693"/>
      <c r="H9" s="693">
        <f>Доходы!D22</f>
        <v>358380483</v>
      </c>
      <c r="I9" s="693">
        <v>0</v>
      </c>
      <c r="J9" s="693">
        <v>0</v>
      </c>
      <c r="K9" s="137"/>
    </row>
    <row r="10" spans="1:11" ht="15.75" hidden="1" x14ac:dyDescent="0.25">
      <c r="A10" s="694" t="s">
        <v>91</v>
      </c>
      <c r="B10" s="693"/>
      <c r="C10" s="693"/>
      <c r="D10" s="693"/>
      <c r="E10" s="693"/>
      <c r="F10" s="693"/>
      <c r="G10" s="693"/>
      <c r="H10" s="693"/>
      <c r="I10" s="693"/>
      <c r="J10" s="693"/>
      <c r="K10" s="137"/>
    </row>
    <row r="11" spans="1:11" ht="20.25" hidden="1" customHeight="1" x14ac:dyDescent="0.25">
      <c r="A11" s="694" t="s">
        <v>92</v>
      </c>
      <c r="B11" s="693"/>
      <c r="C11" s="693"/>
      <c r="D11" s="693"/>
      <c r="E11" s="693"/>
      <c r="F11" s="693"/>
      <c r="G11" s="693"/>
      <c r="H11" s="693"/>
      <c r="I11" s="693"/>
      <c r="J11" s="693"/>
      <c r="K11" s="137"/>
    </row>
    <row r="12" spans="1:11" x14ac:dyDescent="0.25">
      <c r="A12" s="137"/>
      <c r="B12" s="137"/>
      <c r="C12" s="137"/>
      <c r="D12" s="137"/>
      <c r="E12" s="137"/>
      <c r="F12" s="137"/>
      <c r="G12" s="137"/>
      <c r="H12" s="137"/>
      <c r="I12" s="137"/>
      <c r="J12" s="137"/>
      <c r="K12" s="137"/>
    </row>
  </sheetData>
  <mergeCells count="3">
    <mergeCell ref="A3:K3"/>
    <mergeCell ref="D4:G4"/>
    <mergeCell ref="B6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Доходы</vt:lpstr>
      <vt:lpstr>Расходы старые</vt:lpstr>
      <vt:lpstr>расходы</vt:lpstr>
      <vt:lpstr>источники</vt:lpstr>
      <vt:lpstr>Лист1</vt:lpstr>
      <vt:lpstr>расходы!Заголовки_для_печати</vt:lpstr>
      <vt:lpstr>'Расходы старые'!Заголовки_для_печати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</dc:creator>
  <cp:lastModifiedBy>Соколова</cp:lastModifiedBy>
  <cp:lastPrinted>2022-04-29T07:27:34Z</cp:lastPrinted>
  <dcterms:created xsi:type="dcterms:W3CDTF">2012-07-26T06:35:37Z</dcterms:created>
  <dcterms:modified xsi:type="dcterms:W3CDTF">2022-04-29T07:37:05Z</dcterms:modified>
</cp:coreProperties>
</file>