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4)\"/>
    </mc:Choice>
  </mc:AlternateContent>
  <xr:revisionPtr revIDLastSave="0" documentId="13_ncr:1_{B22B2CB6-00DA-4343-942D-F9B08F2E238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Доходы!$B$1:$G$123</definedName>
    <definedName name="_xlnm.Print_Area" localSheetId="3">источники!$A$1:$K$14</definedName>
    <definedName name="_xlnm.Print_Area" localSheetId="2">расходы!$B$1:$P$203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3" l="1"/>
  <c r="J20" i="3"/>
  <c r="J21" i="3"/>
  <c r="I48" i="3"/>
  <c r="I188" i="3"/>
  <c r="I195" i="3"/>
  <c r="I196" i="3"/>
  <c r="M194" i="3" l="1"/>
  <c r="M195" i="3"/>
  <c r="J193" i="3"/>
  <c r="M172" i="3"/>
  <c r="M168" i="3"/>
  <c r="M136" i="3"/>
  <c r="G197" i="3"/>
  <c r="F34" i="3"/>
  <c r="F19" i="3"/>
  <c r="F77" i="3"/>
  <c r="F42" i="3"/>
  <c r="M193" i="3"/>
  <c r="I117" i="3"/>
  <c r="I29" i="3"/>
  <c r="J29" i="3" s="1"/>
  <c r="I30" i="3"/>
  <c r="J196" i="3" l="1"/>
  <c r="J192" i="3"/>
  <c r="L169" i="3"/>
  <c r="M169" i="3" s="1"/>
  <c r="M165" i="3"/>
  <c r="M166" i="3"/>
  <c r="M170" i="3"/>
  <c r="D28" i="2" l="1"/>
  <c r="D115" i="2" l="1"/>
  <c r="D101" i="2" l="1"/>
  <c r="D100" i="2"/>
  <c r="D98" i="2"/>
  <c r="D118" i="2" l="1"/>
  <c r="D24" i="2"/>
  <c r="D45" i="2"/>
  <c r="J40" i="3" l="1"/>
  <c r="J41" i="3"/>
  <c r="B6" i="4"/>
  <c r="I198" i="3"/>
  <c r="J143" i="3"/>
  <c r="I142" i="3"/>
  <c r="G24" i="3"/>
  <c r="G39" i="3"/>
  <c r="O101" i="3"/>
  <c r="N101" i="3"/>
  <c r="L101" i="3"/>
  <c r="I101" i="3"/>
  <c r="F101" i="3"/>
  <c r="O54" i="3"/>
  <c r="N54" i="3"/>
  <c r="L54" i="3"/>
  <c r="I54" i="3"/>
  <c r="F54" i="3"/>
  <c r="J117" i="3" l="1"/>
  <c r="F45" i="2" l="1"/>
  <c r="E45" i="2"/>
  <c r="E28" i="2" l="1"/>
  <c r="F28" i="2"/>
  <c r="D90" i="2"/>
  <c r="D89" i="2" s="1"/>
  <c r="J194" i="3" l="1"/>
  <c r="J31" i="3"/>
  <c r="J179" i="3" l="1"/>
  <c r="O187" i="3" l="1"/>
  <c r="N187" i="3"/>
  <c r="I187" i="3"/>
  <c r="F187" i="3"/>
  <c r="L187" i="3"/>
  <c r="O163" i="3" l="1"/>
  <c r="N163" i="3"/>
  <c r="I163" i="3"/>
  <c r="F163" i="3"/>
  <c r="O181" i="3"/>
  <c r="N181" i="3"/>
  <c r="L181" i="3"/>
  <c r="I181" i="3"/>
  <c r="F181" i="3"/>
  <c r="O178" i="3"/>
  <c r="N178" i="3"/>
  <c r="L178" i="3"/>
  <c r="I178" i="3"/>
  <c r="F178" i="3"/>
  <c r="O176" i="3"/>
  <c r="N176" i="3"/>
  <c r="L176" i="3"/>
  <c r="I176" i="3"/>
  <c r="F176" i="3"/>
  <c r="O128" i="3"/>
  <c r="N128" i="3"/>
  <c r="L128" i="3"/>
  <c r="I128" i="3"/>
  <c r="F128" i="3"/>
  <c r="L163" i="3" l="1"/>
  <c r="J121" i="3"/>
  <c r="M98" i="3"/>
  <c r="J100" i="3"/>
  <c r="G72" i="3"/>
  <c r="G73" i="3"/>
  <c r="G74" i="3"/>
  <c r="J49" i="3"/>
  <c r="J188" i="3" l="1"/>
  <c r="G30" i="3" l="1"/>
  <c r="G188" i="3" l="1"/>
  <c r="E24" i="2" l="1"/>
  <c r="F24" i="2"/>
  <c r="F90" i="2"/>
  <c r="F89" i="2" s="1"/>
  <c r="E90" i="2"/>
  <c r="E89" i="2" s="1"/>
  <c r="J195" i="3" l="1"/>
  <c r="J95" i="3" l="1"/>
  <c r="D8" i="2" l="1"/>
  <c r="I96" i="3" l="1"/>
  <c r="L96" i="3"/>
  <c r="O171" i="3"/>
  <c r="N171" i="3"/>
  <c r="L171" i="3"/>
  <c r="I171" i="3"/>
  <c r="F171" i="3"/>
  <c r="F96" i="3" l="1"/>
  <c r="O134" i="3" l="1"/>
  <c r="J79" i="3"/>
  <c r="I18" i="3"/>
  <c r="L18" i="3"/>
  <c r="G77" i="3"/>
  <c r="G78" i="3"/>
  <c r="G75" i="3"/>
  <c r="G70" i="3"/>
  <c r="G69" i="3"/>
  <c r="G68" i="3"/>
  <c r="G67" i="3"/>
  <c r="G66" i="3"/>
  <c r="G65" i="3"/>
  <c r="G64" i="3"/>
  <c r="G63" i="3"/>
  <c r="G62" i="3"/>
  <c r="O60" i="3"/>
  <c r="N60" i="3"/>
  <c r="L60" i="3"/>
  <c r="I60" i="3"/>
  <c r="F60" i="3"/>
  <c r="O47" i="3"/>
  <c r="N47" i="3"/>
  <c r="L47" i="3"/>
  <c r="I47" i="3"/>
  <c r="F47" i="3"/>
  <c r="O44" i="3"/>
  <c r="N44" i="3"/>
  <c r="L44" i="3"/>
  <c r="I44" i="3"/>
  <c r="F44" i="3"/>
  <c r="G42" i="3"/>
  <c r="I28" i="3"/>
  <c r="J30" i="3"/>
  <c r="O28" i="3"/>
  <c r="N28" i="3"/>
  <c r="L28" i="3"/>
  <c r="F28" i="3"/>
  <c r="J22" i="3"/>
  <c r="O18" i="3"/>
  <c r="N18" i="3"/>
  <c r="F18" i="3"/>
  <c r="O27" i="3" l="1"/>
  <c r="N27" i="3"/>
  <c r="I27" i="3"/>
  <c r="L27" i="3"/>
  <c r="F27" i="3"/>
  <c r="G71" i="3"/>
  <c r="O150" i="3" l="1"/>
  <c r="N150" i="3"/>
  <c r="L150" i="3"/>
  <c r="I150" i="3"/>
  <c r="F150" i="3"/>
  <c r="O160" i="3"/>
  <c r="N160" i="3"/>
  <c r="O183" i="3"/>
  <c r="N183" i="3"/>
  <c r="L183" i="3"/>
  <c r="I183" i="3"/>
  <c r="F183" i="3"/>
  <c r="O140" i="3"/>
  <c r="N140" i="3"/>
  <c r="O138" i="3"/>
  <c r="N138" i="3"/>
  <c r="N134" i="3"/>
  <c r="L134" i="3"/>
  <c r="I134" i="3"/>
  <c r="F134" i="3"/>
  <c r="J114" i="3"/>
  <c r="O113" i="3"/>
  <c r="N113" i="3"/>
  <c r="L113" i="3"/>
  <c r="I113" i="3"/>
  <c r="F113" i="3"/>
  <c r="O96" i="3"/>
  <c r="N96" i="3"/>
  <c r="O94" i="3"/>
  <c r="N94" i="3"/>
  <c r="L94" i="3"/>
  <c r="I94" i="3"/>
  <c r="F94" i="3"/>
  <c r="E8" i="2" l="1"/>
  <c r="F8" i="2"/>
  <c r="E14" i="2"/>
  <c r="F14" i="2"/>
  <c r="F6" i="2" l="1"/>
  <c r="E6" i="2"/>
  <c r="O198" i="3" l="1"/>
  <c r="N198" i="3"/>
  <c r="L198" i="3"/>
  <c r="E23" i="2"/>
  <c r="E22" i="2" s="1"/>
  <c r="E123" i="2" s="1"/>
  <c r="F23" i="2"/>
  <c r="F22" i="2" s="1"/>
  <c r="F123" i="2" s="1"/>
  <c r="L111" i="3" l="1"/>
  <c r="I111" i="3"/>
  <c r="F111" i="3"/>
  <c r="L140" i="3"/>
  <c r="I140" i="3"/>
  <c r="F140" i="3"/>
  <c r="L138" i="3"/>
  <c r="I138" i="3"/>
  <c r="F138" i="3"/>
  <c r="L160" i="3" l="1"/>
  <c r="I160" i="3"/>
  <c r="F160" i="3"/>
  <c r="J81" i="3" l="1"/>
  <c r="I108" i="3" l="1"/>
  <c r="J110" i="3"/>
  <c r="O157" i="3"/>
  <c r="N157" i="3"/>
  <c r="L157" i="3"/>
  <c r="I157" i="3"/>
  <c r="F157" i="3"/>
  <c r="O154" i="3"/>
  <c r="N154" i="3"/>
  <c r="L154" i="3"/>
  <c r="I154" i="3"/>
  <c r="F154" i="3"/>
  <c r="O148" i="3"/>
  <c r="N148" i="3"/>
  <c r="L148" i="3"/>
  <c r="I148" i="3"/>
  <c r="F148" i="3"/>
  <c r="O145" i="3"/>
  <c r="N145" i="3"/>
  <c r="L145" i="3"/>
  <c r="I145" i="3"/>
  <c r="F145" i="3"/>
  <c r="O142" i="3"/>
  <c r="N142" i="3"/>
  <c r="L142" i="3"/>
  <c r="F142" i="3"/>
  <c r="O132" i="3"/>
  <c r="O131" i="3" s="1"/>
  <c r="N132" i="3"/>
  <c r="N131" i="3" s="1"/>
  <c r="L132" i="3"/>
  <c r="L131" i="3" s="1"/>
  <c r="I132" i="3"/>
  <c r="I131" i="3" s="1"/>
  <c r="F132" i="3"/>
  <c r="F131" i="3" s="1"/>
  <c r="O125" i="3"/>
  <c r="N125" i="3"/>
  <c r="L125" i="3"/>
  <c r="I125" i="3"/>
  <c r="F125" i="3"/>
  <c r="O122" i="3"/>
  <c r="N122" i="3"/>
  <c r="L122" i="3"/>
  <c r="I122" i="3"/>
  <c r="F122" i="3"/>
  <c r="J120" i="3"/>
  <c r="O119" i="3"/>
  <c r="N119" i="3"/>
  <c r="L119" i="3"/>
  <c r="I119" i="3"/>
  <c r="F119" i="3"/>
  <c r="O116" i="3"/>
  <c r="N116" i="3"/>
  <c r="L116" i="3"/>
  <c r="I116" i="3"/>
  <c r="F116" i="3"/>
  <c r="J109" i="3"/>
  <c r="O108" i="3"/>
  <c r="N108" i="3"/>
  <c r="L108" i="3"/>
  <c r="F108" i="3"/>
  <c r="O106" i="3"/>
  <c r="N106" i="3"/>
  <c r="L106" i="3"/>
  <c r="I106" i="3"/>
  <c r="F106" i="3"/>
  <c r="O104" i="3"/>
  <c r="N104" i="3"/>
  <c r="L104" i="3"/>
  <c r="I104" i="3"/>
  <c r="F104" i="3"/>
  <c r="O99" i="3"/>
  <c r="N99" i="3"/>
  <c r="L99" i="3"/>
  <c r="I99" i="3"/>
  <c r="F99" i="3"/>
  <c r="O92" i="3"/>
  <c r="N92" i="3"/>
  <c r="L92" i="3"/>
  <c r="I92" i="3"/>
  <c r="F92" i="3"/>
  <c r="J84" i="3"/>
  <c r="O83" i="3"/>
  <c r="N83" i="3"/>
  <c r="L83" i="3"/>
  <c r="I83" i="3"/>
  <c r="F83" i="3"/>
  <c r="O80" i="3"/>
  <c r="O59" i="3" s="1"/>
  <c r="N80" i="3"/>
  <c r="N59" i="3" s="1"/>
  <c r="L80" i="3"/>
  <c r="L59" i="3" s="1"/>
  <c r="I80" i="3"/>
  <c r="I59" i="3" s="1"/>
  <c r="F80" i="3"/>
  <c r="F59" i="3" s="1"/>
  <c r="O15" i="3"/>
  <c r="N15" i="3"/>
  <c r="L15" i="3"/>
  <c r="I15" i="3"/>
  <c r="F15" i="3"/>
  <c r="O13" i="3"/>
  <c r="N13" i="3"/>
  <c r="L13" i="3"/>
  <c r="I13" i="3"/>
  <c r="F13" i="3"/>
  <c r="O8" i="3"/>
  <c r="N8" i="3"/>
  <c r="L8" i="3"/>
  <c r="I8" i="3"/>
  <c r="F8" i="3"/>
  <c r="D14" i="2"/>
  <c r="F7" i="3" l="1"/>
  <c r="I7" i="3"/>
  <c r="O7" i="3"/>
  <c r="L7" i="3"/>
  <c r="N7" i="3"/>
  <c r="L103" i="3"/>
  <c r="F103" i="3"/>
  <c r="I103" i="3"/>
  <c r="F91" i="3"/>
  <c r="O91" i="3"/>
  <c r="L91" i="3"/>
  <c r="D6" i="2"/>
  <c r="O103" i="3"/>
  <c r="N103" i="3"/>
  <c r="I91" i="3"/>
  <c r="N91" i="3"/>
  <c r="L185" i="3" l="1"/>
  <c r="F185" i="3"/>
  <c r="F201" i="3" s="1"/>
  <c r="I185" i="3"/>
  <c r="I201" i="3" s="1"/>
  <c r="N185" i="3"/>
  <c r="O185" i="3"/>
  <c r="N186" i="3" l="1"/>
  <c r="N201" i="3"/>
  <c r="N203" i="3" s="1"/>
  <c r="O186" i="3"/>
  <c r="O201" i="3"/>
  <c r="O203" i="3" s="1"/>
  <c r="D186" i="3"/>
  <c r="H8" i="4" l="1"/>
  <c r="H23" i="1" l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L201" i="3"/>
  <c r="E203" i="3" s="1"/>
  <c r="I6" i="4" s="1"/>
  <c r="D23" i="2"/>
  <c r="D22" i="2" l="1"/>
  <c r="D123" i="2" s="1"/>
  <c r="H9" i="4"/>
  <c r="H6" i="4" s="1"/>
  <c r="J6" i="4" s="1"/>
  <c r="J7" i="4" s="1"/>
</calcChain>
</file>

<file path=xl/sharedStrings.xml><?xml version="1.0" encoding="utf-8"?>
<sst xmlns="http://schemas.openxmlformats.org/spreadsheetml/2006/main" count="1125" uniqueCount="550">
  <si>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</si>
  <si>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</si>
  <si>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</si>
  <si>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</si>
  <si>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</si>
  <si>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</si>
  <si>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</si>
  <si>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</si>
  <si>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</si>
  <si>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</si>
  <si>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</si>
  <si>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</si>
  <si>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</si>
  <si>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</si>
  <si>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</si>
  <si>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</si>
  <si>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</si>
  <si>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</si>
  <si>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</si>
  <si>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</si>
  <si>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</si>
  <si>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</si>
  <si>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</si>
  <si>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</si>
  <si>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</si>
  <si>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</si>
  <si>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</si>
  <si>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</si>
  <si>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</si>
  <si>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</si>
  <si>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</si>
  <si>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</si>
  <si>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</si>
  <si>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</si>
  <si>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</si>
  <si>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</si>
  <si>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</si>
  <si>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</si>
  <si>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</si>
  <si>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</si>
  <si>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</si>
  <si>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</si>
  <si>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</si>
  <si>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</si>
  <si>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</si>
  <si>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</si>
  <si>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</si>
  <si>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</si>
  <si>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</si>
  <si>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</si>
  <si>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</si>
  <si>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</si>
  <si>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</si>
  <si>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</si>
  <si>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</si>
  <si>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</si>
  <si>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</si>
  <si>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</si>
  <si>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</si>
  <si>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</si>
  <si>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</si>
  <si>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</si>
  <si>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</si>
  <si>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</si>
  <si>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</si>
  <si>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</si>
  <si>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</si>
  <si>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</si>
  <si>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</si>
  <si>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</si>
  <si>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</si>
  <si>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</si>
  <si>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</si>
  <si>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</si>
  <si>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</si>
  <si>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</si>
  <si>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</si>
  <si>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</si>
  <si>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</si>
  <si>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</si>
  <si>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</si>
  <si>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</si>
  <si>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</si>
  <si>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</si>
  <si>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</si>
  <si>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</si>
  <si>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</si>
  <si>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</si>
  <si>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</si>
  <si>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</si>
  <si>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</si>
  <si>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</si>
  <si>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</si>
  <si>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</si>
  <si>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</si>
  <si>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</si>
  <si>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</si>
  <si>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</si>
  <si>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</si>
  <si>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</si>
  <si>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</si>
  <si>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</si>
  <si>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</si>
  <si>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</si>
  <si>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</si>
  <si>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</si>
  <si>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</si>
  <si>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</si>
  <si>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</si>
  <si>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</si>
  <si>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</si>
  <si>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</si>
  <si>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</si>
  <si>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</si>
  <si>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</si>
  <si>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</si>
  <si>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</si>
  <si>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</si>
  <si>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</si>
  <si>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</si>
  <si>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</si>
  <si>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</si>
  <si>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</si>
  <si>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</si>
  <si>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</si>
  <si>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</si>
  <si>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</si>
  <si>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</si>
  <si>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</si>
  <si>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</si>
  <si>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</si>
  <si>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</si>
  <si>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</si>
  <si>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</si>
  <si>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</si>
  <si>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</si>
  <si>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</si>
  <si>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</si>
  <si>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</si>
  <si>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</si>
  <si>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</si>
  <si>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</si>
  <si>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</si>
  <si>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</si>
  <si>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</si>
  <si>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</si>
  <si>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</si>
  <si>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</si>
  <si>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</si>
  <si>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</si>
  <si>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</si>
  <si>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</si>
  <si>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</si>
  <si>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</si>
  <si>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</si>
  <si>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</si>
  <si>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</si>
  <si>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</si>
  <si>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</si>
  <si>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</si>
  <si>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</si>
  <si>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</si>
  <si>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</si>
  <si>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</si>
  <si>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</si>
  <si>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</si>
  <si>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</si>
  <si>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</si>
  <si>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</si>
  <si>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</si>
  <si>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</si>
  <si>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</si>
  <si>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</si>
  <si>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</si>
  <si>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</si>
  <si>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</si>
  <si>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</si>
  <si>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</si>
  <si>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</si>
  <si>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</si>
  <si>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</si>
  <si>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</si>
  <si>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</si>
  <si>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</si>
  <si>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</si>
  <si>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</si>
  <si>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</si>
  <si>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</si>
  <si>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</si>
  <si>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</si>
  <si>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</si>
  <si>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</si>
  <si>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</si>
  <si>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</si>
  <si>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</si>
  <si>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</si>
  <si>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</si>
  <si>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</si>
  <si>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</si>
  <si>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</si>
  <si>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</si>
  <si>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</si>
  <si>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</si>
  <si>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</si>
  <si>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</si>
  <si>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</si>
  <si>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</si>
  <si>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</si>
  <si>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</si>
  <si>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</si>
  <si>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</si>
  <si>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</si>
  <si>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</si>
  <si>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Проведение гас. экспертизы</t>
  </si>
  <si>
    <t xml:space="preserve">Мероприятия по благоустройству (обеспечение деятельности)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</si>
  <si>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</si>
  <si>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</si>
  <si>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АТМР, ДФ, ДИ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</si>
  <si>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</si>
  <si>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</si>
  <si>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</si>
  <si>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</si>
  <si>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</si>
  <si>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</si>
  <si>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</si>
  <si>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</si>
  <si>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</si>
  <si>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</si>
  <si>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</si>
  <si>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</si>
  <si>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 xml:space="preserve">Инициативное бюджетирование </t>
  </si>
  <si>
    <t>ЕДВ Почетным донорам</t>
  </si>
  <si>
    <t>Субвенции бюджетам муниципальных районов на государственную регистрацию актов гражданского состояния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</si>
  <si>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</si>
  <si>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</si>
  <si>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</si>
  <si>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</si>
  <si>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</si>
  <si>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</si>
  <si>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</si>
  <si>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</si>
  <si>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</si>
  <si>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</si>
  <si>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</si>
  <si>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</si>
  <si>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</si>
  <si>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</si>
  <si>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</si>
  <si>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</si>
  <si>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</si>
  <si>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</si>
  <si>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Условно утвержденные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</si>
  <si>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</si>
  <si>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</si>
  <si>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</si>
  <si>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</si>
  <si>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</si>
  <si>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</si>
  <si>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</si>
  <si>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</si>
  <si>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</si>
  <si>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</si>
  <si>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</si>
  <si>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</si>
  <si>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</si>
  <si>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</si>
  <si>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</si>
  <si>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</si>
  <si>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1</t>
  </si>
  <si>
    <t>01</t>
  </si>
  <si>
    <t>04</t>
  </si>
  <si>
    <t>05</t>
  </si>
  <si>
    <t>09</t>
  </si>
  <si>
    <t>10</t>
  </si>
  <si>
    <t>Повышение уровня благоустройства дворовых территорий (ДФ)</t>
  </si>
  <si>
    <t>25</t>
  </si>
  <si>
    <t>26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</si>
  <si>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</si>
  <si>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</si>
  <si>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</si>
  <si>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</si>
  <si>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</si>
  <si>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</si>
  <si>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</si>
  <si>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</si>
  <si>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</si>
  <si>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</si>
  <si>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Стимулирование работников в рамках проектной деятельности</t>
  </si>
  <si>
    <t>АТМР, ДМИ, ДФ</t>
  </si>
  <si>
    <t>Перевозка жителей нуждающихся в гемодиализе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</si>
  <si>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</si>
  <si>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</si>
  <si>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</si>
  <si>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</si>
  <si>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</si>
  <si>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</si>
  <si>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</si>
  <si>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</si>
  <si>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</si>
  <si>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</si>
  <si>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</si>
  <si>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</si>
  <si>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</si>
  <si>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ДФ</t>
  </si>
  <si>
    <t>Безвозмездные поступления из других бюджетов бюджетной системы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</si>
  <si>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</si>
  <si>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</si>
  <si>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</si>
  <si>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</si>
  <si>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</si>
  <si>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</si>
  <si>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Расходы по строительству межпоселковых газопроводов п. Мишаки, Кузилово, Емишево на тер. Артемьевского сп </t>
  </si>
  <si>
    <t>Коммунальные услуги Православной школе</t>
  </si>
  <si>
    <t>02</t>
  </si>
  <si>
    <t>03</t>
  </si>
  <si>
    <t>границы сельских поселений</t>
  </si>
  <si>
    <t>Субсидия на подготовку к зиме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</si>
  <si>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</si>
  <si>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</si>
  <si>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</si>
  <si>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</si>
  <si>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 xml:space="preserve">Обеспечение деятельности учреждений по организации досуга в сфере культуры </t>
  </si>
  <si>
    <t>%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</si>
  <si>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</si>
  <si>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</si>
  <si>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</si>
  <si>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 xml:space="preserve">952 111 05000 05 0000 120 </t>
  </si>
  <si>
    <t>048 112 01000 01 0000 120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</si>
  <si>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</si>
  <si>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</si>
  <si>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</si>
  <si>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</si>
  <si>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</si>
  <si>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</si>
  <si>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</si>
  <si>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</si>
  <si>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</si>
  <si>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</si>
  <si>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</si>
  <si>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</si>
  <si>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</si>
  <si>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</si>
  <si>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</si>
  <si>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</si>
  <si>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</si>
  <si>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</si>
  <si>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</si>
  <si>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</si>
  <si>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</si>
  <si>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</si>
  <si>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</si>
  <si>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</si>
  <si>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</si>
  <si>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</si>
  <si>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</si>
  <si>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</si>
  <si>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</si>
  <si>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</si>
  <si>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Мероприятия по охране окружающей среды</t>
  </si>
  <si>
    <t>Программное обеспечение</t>
  </si>
  <si>
    <t>Обследование ЖФ</t>
  </si>
  <si>
    <t>Мероприятия по охране окружающей среды (МБТ)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</si>
  <si>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</si>
  <si>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</si>
  <si>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</si>
  <si>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</si>
  <si>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</si>
  <si>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</si>
  <si>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</si>
  <si>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</si>
  <si>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</si>
  <si>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</si>
  <si>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</si>
  <si>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</si>
  <si>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</si>
  <si>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</si>
  <si>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</si>
  <si>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</si>
  <si>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</si>
  <si>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</si>
  <si>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</si>
  <si>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Проезд детей из многодетных семей</t>
  </si>
  <si>
    <t>Книжные фонды</t>
  </si>
  <si>
    <t>Расходы на питание детей</t>
  </si>
  <si>
    <t>Компенсация расходов за присмотр и уход за детьми, осваивающими образовательные программы дошкольного образования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</si>
  <si>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</si>
  <si>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</si>
  <si>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</si>
  <si>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</si>
  <si>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</si>
  <si>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2024 год</t>
  </si>
  <si>
    <t xml:space="preserve">Субсидирование речных пассажирских перевозок </t>
  </si>
  <si>
    <t xml:space="preserve">Строительство колодцев на селе </t>
  </si>
  <si>
    <t>30</t>
  </si>
  <si>
    <t>29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</si>
  <si>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</si>
  <si>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</si>
  <si>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</si>
  <si>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</si>
  <si>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</si>
  <si>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 xml:space="preserve">Обеспечение мероприятий по БДД </t>
  </si>
  <si>
    <t>Текущее содержание дорог</t>
  </si>
  <si>
    <t>Замена газового оборудования и приборов учета в мун.жилфонде</t>
  </si>
  <si>
    <t>Реализация проекта "Наши дворы"</t>
  </si>
  <si>
    <t xml:space="preserve">Взносы на капитальный ремонт МКД 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</si>
  <si>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</t>
  </si>
  <si>
    <t>Выплаты по обязательствам муниципального образования</t>
  </si>
  <si>
    <t>Содержание подведомственных учреждений</t>
  </si>
  <si>
    <t>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</si>
  <si>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На ремонт учреждений культуры </t>
  </si>
  <si>
    <t>ТО камер видеонаблюдения на территории Города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</si>
  <si>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</si>
  <si>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</si>
  <si>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956 2 02 25467 05 0000 150</t>
  </si>
  <si>
    <t>956 2 02 25519 05 0000 150</t>
  </si>
  <si>
    <t>950 2 02 29999 05 2032 150</t>
  </si>
  <si>
    <t>953 2 02 29999 05 2037 150</t>
  </si>
  <si>
    <t>Субсидия на повышение оплаты труда отдельных категорий  работников муниципальных учреждений в сфере образования</t>
  </si>
  <si>
    <t>956 2 02 29999 05 2048 150</t>
  </si>
  <si>
    <t>956 2 02 29999 05 2040 150</t>
  </si>
  <si>
    <t>954 2 02 30024 05 3021 150</t>
  </si>
  <si>
    <t>950 2 02 30024 05 3028 150</t>
  </si>
  <si>
    <t>953 2 02 30024 05 3030 150</t>
  </si>
  <si>
    <t>950 2 02 30024 05 3031 150</t>
  </si>
  <si>
    <t>954 2 02 30024 05 3041 150</t>
  </si>
  <si>
    <t>953 202 35304 05 0000 150</t>
  </si>
  <si>
    <t>955 202 40014 05 4601 150</t>
  </si>
  <si>
    <t>952 202 40014 05 4602 150</t>
  </si>
  <si>
    <t>950 202 40014 05 4603 150</t>
  </si>
  <si>
    <t>950 202 40014 05 4604 150</t>
  </si>
  <si>
    <t>950 202 40014 05 4605 150</t>
  </si>
  <si>
    <t>950 202 40014 05 4606 150</t>
  </si>
  <si>
    <t>950 202 40014 05 4607 150</t>
  </si>
  <si>
    <t>950 202 40014 05 4609 150</t>
  </si>
  <si>
    <t>956 202 40014 05 4610 150</t>
  </si>
  <si>
    <t>953 202 40014 05 4612 150</t>
  </si>
  <si>
    <t>950 202 40014 05 4613 150</t>
  </si>
  <si>
    <t>950 202 40014 05 4614 150</t>
  </si>
  <si>
    <t>950 202 40014 05 4615 150</t>
  </si>
  <si>
    <t>950 202 40014 05 4617 150</t>
  </si>
  <si>
    <t>956 202 40014 05 4618 150</t>
  </si>
  <si>
    <t>950 202 40014 05 4619 150</t>
  </si>
  <si>
    <t>956 202 40014 05 4621 150</t>
  </si>
  <si>
    <t>954 202 40014 05 4622 150</t>
  </si>
  <si>
    <t>950 202 40014 05 4625 150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</si>
  <si>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</si>
  <si>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</si>
  <si>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</si>
  <si>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952 202 49999 05 4009 150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</si>
  <si>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</si>
  <si>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</si>
  <si>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</si>
  <si>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Субсидия на обеспечение трудоустройства несовершеннолетних граждан на временные рабочие места</t>
  </si>
  <si>
    <t>Субсидия на проведение капиьального ремонта муниципальных библиотек</t>
  </si>
  <si>
    <t>Субвенция на оказание социальной помощи отдельным категориям  граждан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</si>
  <si>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</si>
  <si>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</si>
  <si>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</si>
  <si>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</si>
  <si>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</si>
  <si>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на   содержание органов местного самоуправления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</si>
  <si>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</si>
  <si>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</si>
  <si>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</si>
  <si>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</si>
  <si>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</si>
  <si>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</si>
  <si>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</si>
  <si>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</si>
  <si>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</si>
  <si>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</si>
  <si>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</si>
  <si>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</si>
  <si>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</si>
  <si>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</si>
  <si>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</si>
  <si>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</si>
  <si>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</si>
  <si>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</si>
  <si>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обеспечение мероприятий по выполнению прочих обязательств органами местного самоуправления</t>
  </si>
  <si>
    <t>Межбюджетные трансферты на проведение комплекса кадастровых работ на объектах газораспределения</t>
  </si>
  <si>
    <t>Уведомления из поселений ТМР</t>
  </si>
  <si>
    <t>Уведомление из областного бюджета</t>
  </si>
  <si>
    <t xml:space="preserve">Муниципальная программа "Управление земельно-имущественным комплексом Тутаевского муниципального района" </t>
  </si>
  <si>
    <t>06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</si>
  <si>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</si>
  <si>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Содержание учреждений культуры</t>
  </si>
  <si>
    <t>Содержание сетей уличного освещения</t>
  </si>
  <si>
    <t>Организация  деятельности учреждения</t>
  </si>
  <si>
    <t>Муниципальные гарантии</t>
  </si>
  <si>
    <t xml:space="preserve">3. Изменения  источников дефицита  бюджета  Тутаевского муниципального района на 2022 год </t>
  </si>
  <si>
    <t>952 111 05013 05(13) 0000 120</t>
  </si>
  <si>
    <t>Доходы от продажи земельных участков</t>
  </si>
  <si>
    <t>952 114 06013 13 0000 430</t>
  </si>
  <si>
    <t>955 202 19999 05 1004 150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</si>
  <si>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</si>
  <si>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Дотации на улучшение значений показателей по отдельным направлениям развития муниципальных образований ЯО</t>
  </si>
  <si>
    <t>950 202 19999 05 1007 150</t>
  </si>
  <si>
    <t>Субсидия на реализацию мероприятий по патриотическому воспитанию граждан</t>
  </si>
  <si>
    <t>956 202 29999 05 2006 150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</si>
  <si>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</si>
  <si>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953 202 29999 05 2015 150</t>
  </si>
  <si>
    <t>Субсидия на осуществление деятельности в сфере молодежной политики  социальными учреждениями молодежи</t>
  </si>
  <si>
    <t>956 202 29999 05 2009 150</t>
  </si>
  <si>
    <t>953 202 30024 05 3006 150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</si>
  <si>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</si>
  <si>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 xml:space="preserve"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- решения Правительства ЯО) </t>
  </si>
  <si>
    <t>955 202 45160 05 4002 150</t>
  </si>
  <si>
    <t>954 202 49999 05 4007 150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</si>
  <si>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</si>
  <si>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</si>
  <si>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</si>
  <si>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</si>
  <si>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953 2023 49999 05 4013 150</t>
  </si>
  <si>
    <t>953 202 29999 05 2001 150</t>
  </si>
  <si>
    <t>Субсидия на развитие материально-технической базы общеобразовательных организаций для организации питания обучающихся</t>
  </si>
  <si>
    <t>Единый сельскохозяйственный налог</t>
  </si>
  <si>
    <t>182 105 03010 01 0000 110</t>
  </si>
  <si>
    <t>по фактическому исполнению</t>
  </si>
  <si>
    <t>предложения главного администратора доходов - ДМИ АТМР</t>
  </si>
  <si>
    <t xml:space="preserve">предложения главного администратора доходов - МУ Росприродназора </t>
  </si>
  <si>
    <t>предложения главного администратора доходов - ДО АТМР</t>
  </si>
  <si>
    <t xml:space="preserve">  2. Изменения  расходов  бюджета Тутаевского муниципального района на 2022 год и плановый период 2023-2024гг (редакция 4 маq  2022)</t>
  </si>
  <si>
    <t>950 202 29999 05 2034 150</t>
  </si>
  <si>
    <t>Субсидия на реализацию муниципальных программ поддержки социально ориентированных некоммерческих организаций</t>
  </si>
  <si>
    <t>ФП ремонт дорог "Агломерация" (обл. субсидия)</t>
  </si>
  <si>
    <t>Повышение уровня благоустройства  общественных  территорий (бл-во)</t>
  </si>
  <si>
    <t>Мероприятия по  благоустройство (Леонтьевский мостик)</t>
  </si>
  <si>
    <t>Мероприятия по внешнему благоустройство (строительство контейнерных площадок)</t>
  </si>
  <si>
    <t>Обеспечение речных перевозок</t>
  </si>
  <si>
    <t xml:space="preserve">Софинансирование ремонта ул. Толбухина </t>
  </si>
  <si>
    <t>Реконструкция ул. Строителей (обл. субсидия)</t>
  </si>
  <si>
    <t>Содержание имущества</t>
  </si>
  <si>
    <t>896000 ДМИ</t>
  </si>
  <si>
    <t>5,9% на 7 месяцев</t>
  </si>
  <si>
    <t>Развитие МТБ учреждений образования</t>
  </si>
  <si>
    <t>ремонтные работы</t>
  </si>
  <si>
    <t>строительство ФОКОТ на левом берегу г. Тутаев</t>
  </si>
  <si>
    <t>На содержание теплохода</t>
  </si>
  <si>
    <t>Расходы на содержание животных без владельцев</t>
  </si>
  <si>
    <t>1800 ремонт пищеблока СОШ 3, 1800 ДЮСШ 4 Фоминское ремонт вентиляции и отопления</t>
  </si>
  <si>
    <t>3000 тыс. руб. Администрация, -2555,883 тыс. руб. ДМИ</t>
  </si>
  <si>
    <t xml:space="preserve">звукозаписывающее оборудование Берега 31500, ЦБ ПСД -150000, ЖКХ заработная плата 1347438 </t>
  </si>
  <si>
    <t>Дефицит        бюджета 3 редакция</t>
  </si>
  <si>
    <t>Дефицит                    бюджета 4 редакция</t>
  </si>
  <si>
    <t>Демонтаж аварийных жилых домов</t>
  </si>
  <si>
    <t>Субсидирование банных услуг населению по льготным ценам</t>
  </si>
  <si>
    <t>Мероприятия по патриотическому воспитанию граждан</t>
  </si>
  <si>
    <t>Субсидирование  на частичное возмещение расходов по теплоснабжению населения и соцсферы</t>
  </si>
  <si>
    <t>Строительство и реконструкция а/ дорог в рамках реализации новых инвестиционных проектов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</si>
</sst>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898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/>
    <xf numFmtId="0" fontId="1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2" fillId="6" borderId="1" xfId="0" applyFont="1" applyFill="1" applyBorder="1"/>
    <xf numFmtId="167" fontId="1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2" fillId="7" borderId="1" xfId="0" applyFont="1" applyFill="1" applyBorder="1" applyAlignment="1">
      <alignment vertical="top" wrapText="1"/>
    </xf>
    <xf numFmtId="14" fontId="13" fillId="7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vertical="top" wrapText="1"/>
    </xf>
    <xf numFmtId="0" fontId="17" fillId="0" borderId="0" xfId="0" applyFont="1"/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top" wrapText="1"/>
    </xf>
    <xf numFmtId="0" fontId="22" fillId="7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6" fontId="18" fillId="2" borderId="1" xfId="1" applyNumberFormat="1" applyFont="1" applyFill="1" applyBorder="1" applyAlignment="1">
      <alignment vertical="top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4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9" fontId="2" fillId="6" borderId="7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0" fontId="2" fillId="6" borderId="57" xfId="0" applyFont="1" applyFill="1" applyBorder="1" applyAlignment="1">
      <alignment horizontal="center" wrapText="1"/>
    </xf>
    <xf numFmtId="49" fontId="2" fillId="6" borderId="39" xfId="0" applyNumberFormat="1" applyFont="1" applyFill="1" applyBorder="1" applyAlignment="1">
      <alignment horizontal="center" wrapText="1"/>
    </xf>
    <xf numFmtId="3" fontId="2" fillId="6" borderId="4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center"/>
    </xf>
    <xf numFmtId="10" fontId="2" fillId="6" borderId="39" xfId="0" applyNumberFormat="1" applyFont="1" applyFill="1" applyBorder="1" applyAlignment="1">
      <alignment horizontal="center"/>
    </xf>
    <xf numFmtId="10" fontId="2" fillId="6" borderId="8" xfId="0" applyNumberFormat="1" applyFont="1" applyFill="1" applyBorder="1" applyAlignment="1">
      <alignment horizontal="center"/>
    </xf>
    <xf numFmtId="0" fontId="1" fillId="0" borderId="42" xfId="0" applyFont="1" applyBorder="1" applyAlignment="1">
      <alignment wrapText="1"/>
    </xf>
    <xf numFmtId="0" fontId="1" fillId="0" borderId="0" xfId="0" applyFont="1" applyAlignment="1"/>
    <xf numFmtId="2" fontId="2" fillId="10" borderId="59" xfId="0" applyNumberFormat="1" applyFont="1" applyFill="1" applyBorder="1" applyAlignment="1">
      <alignment horizontal="center"/>
    </xf>
    <xf numFmtId="2" fontId="2" fillId="10" borderId="19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left" wrapText="1"/>
    </xf>
    <xf numFmtId="2" fontId="18" fillId="10" borderId="40" xfId="0" applyNumberFormat="1" applyFont="1" applyFill="1" applyBorder="1" applyAlignment="1">
      <alignment horizontal="center" wrapText="1"/>
    </xf>
    <xf numFmtId="2" fontId="18" fillId="10" borderId="19" xfId="0" applyNumberFormat="1" applyFont="1" applyFill="1" applyBorder="1" applyAlignment="1">
      <alignment horizontal="center"/>
    </xf>
    <xf numFmtId="4" fontId="18" fillId="10" borderId="3" xfId="0" applyNumberFormat="1" applyFont="1" applyFill="1" applyBorder="1" applyAlignment="1">
      <alignment horizontal="center"/>
    </xf>
    <xf numFmtId="2" fontId="18" fillId="10" borderId="40" xfId="0" applyNumberFormat="1" applyFont="1" applyFill="1" applyBorder="1" applyAlignment="1">
      <alignment horizontal="center"/>
    </xf>
    <xf numFmtId="2" fontId="18" fillId="10" borderId="13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right"/>
    </xf>
    <xf numFmtId="2" fontId="18" fillId="10" borderId="13" xfId="0" applyNumberFormat="1" applyFont="1" applyFill="1" applyBorder="1" applyAlignment="1">
      <alignment horizontal="right"/>
    </xf>
    <xf numFmtId="2" fontId="2" fillId="10" borderId="42" xfId="0" applyNumberFormat="1" applyFont="1" applyFill="1" applyBorder="1" applyAlignment="1">
      <alignment wrapText="1"/>
    </xf>
    <xf numFmtId="2" fontId="2" fillId="10" borderId="0" xfId="0" applyNumberFormat="1" applyFont="1" applyFill="1" applyAlignment="1"/>
    <xf numFmtId="49" fontId="2" fillId="0" borderId="58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9" fontId="2" fillId="0" borderId="25" xfId="0" applyNumberFormat="1" applyFont="1" applyBorder="1" applyAlignment="1">
      <alignment horizontal="center"/>
    </xf>
    <xf numFmtId="10" fontId="1" fillId="0" borderId="2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0" xfId="0" applyFont="1" applyAlignment="1"/>
    <xf numFmtId="2" fontId="2" fillId="10" borderId="58" xfId="0" applyNumberFormat="1" applyFont="1" applyFill="1" applyBorder="1" applyAlignment="1">
      <alignment horizontal="center"/>
    </xf>
    <xf numFmtId="2" fontId="2" fillId="10" borderId="25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left" wrapText="1"/>
    </xf>
    <xf numFmtId="2" fontId="18" fillId="10" borderId="27" xfId="0" applyNumberFormat="1" applyFont="1" applyFill="1" applyBorder="1" applyAlignment="1">
      <alignment horizontal="center" wrapText="1"/>
    </xf>
    <xf numFmtId="2" fontId="18" fillId="10" borderId="25" xfId="0" applyNumberFormat="1" applyFont="1" applyFill="1" applyBorder="1" applyAlignment="1">
      <alignment horizontal="center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3" fillId="10" borderId="25" xfId="0" applyNumberFormat="1" applyFont="1" applyFill="1" applyBorder="1" applyAlignment="1">
      <alignment horizontal="center"/>
    </xf>
    <xf numFmtId="4" fontId="13" fillId="10" borderId="1" xfId="0" applyNumberFormat="1" applyFont="1" applyFill="1" applyBorder="1" applyAlignment="1">
      <alignment horizontal="center"/>
    </xf>
    <xf numFmtId="2" fontId="13" fillId="10" borderId="12" xfId="0" applyNumberFormat="1" applyFont="1" applyFill="1" applyBorder="1" applyAlignment="1">
      <alignment horizontal="center"/>
    </xf>
    <xf numFmtId="49" fontId="1" fillId="5" borderId="42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/>
    </xf>
    <xf numFmtId="0" fontId="1" fillId="0" borderId="63" xfId="0" applyFont="1" applyBorder="1" applyAlignment="1">
      <alignment wrapText="1"/>
    </xf>
    <xf numFmtId="2" fontId="12" fillId="10" borderId="58" xfId="0" applyNumberFormat="1" applyFont="1" applyFill="1" applyBorder="1" applyAlignment="1">
      <alignment horizontal="center"/>
    </xf>
    <xf numFmtId="2" fontId="12" fillId="10" borderId="25" xfId="0" applyNumberFormat="1" applyFont="1" applyFill="1" applyBorder="1" applyAlignment="1">
      <alignment horizontal="center"/>
    </xf>
    <xf numFmtId="2" fontId="13" fillId="10" borderId="42" xfId="0" applyNumberFormat="1" applyFont="1" applyFill="1" applyBorder="1" applyAlignment="1">
      <alignment horizontal="right"/>
    </xf>
    <xf numFmtId="2" fontId="13" fillId="10" borderId="12" xfId="0" applyNumberFormat="1" applyFont="1" applyFill="1" applyBorder="1" applyAlignment="1">
      <alignment horizontal="right"/>
    </xf>
    <xf numFmtId="2" fontId="12" fillId="10" borderId="42" xfId="0" applyNumberFormat="1" applyFont="1" applyFill="1" applyBorder="1" applyAlignment="1">
      <alignment wrapText="1"/>
    </xf>
    <xf numFmtId="2" fontId="12" fillId="10" borderId="0" xfId="0" applyNumberFormat="1" applyFont="1" applyFill="1" applyAlignment="1"/>
    <xf numFmtId="10" fontId="3" fillId="0" borderId="25" xfId="0" applyNumberFormat="1" applyFont="1" applyBorder="1" applyAlignment="1">
      <alignment horizontal="center"/>
    </xf>
    <xf numFmtId="2" fontId="18" fillId="10" borderId="70" xfId="0" applyNumberFormat="1" applyFont="1" applyFill="1" applyBorder="1" applyAlignment="1">
      <alignment horizontal="left" wrapText="1"/>
    </xf>
    <xf numFmtId="2" fontId="18" fillId="10" borderId="41" xfId="0" applyNumberFormat="1" applyFont="1" applyFill="1" applyBorder="1" applyAlignment="1">
      <alignment horizontal="center" wrapText="1"/>
    </xf>
    <xf numFmtId="0" fontId="1" fillId="0" borderId="70" xfId="0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center" wrapText="1"/>
    </xf>
    <xf numFmtId="0" fontId="1" fillId="0" borderId="42" xfId="0" applyFont="1" applyFill="1" applyBorder="1" applyAlignment="1">
      <alignment wrapText="1"/>
    </xf>
    <xf numFmtId="165" fontId="3" fillId="0" borderId="12" xfId="0" applyNumberFormat="1" applyFont="1" applyBorder="1" applyAlignment="1">
      <alignment horizontal="center"/>
    </xf>
    <xf numFmtId="0" fontId="1" fillId="0" borderId="42" xfId="0" applyFont="1" applyBorder="1" applyAlignment="1">
      <alignment vertical="top" wrapText="1"/>
    </xf>
    <xf numFmtId="49" fontId="3" fillId="0" borderId="41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vertical="top" wrapText="1"/>
    </xf>
    <xf numFmtId="49" fontId="12" fillId="7" borderId="58" xfId="0" applyNumberFormat="1" applyFont="1" applyFill="1" applyBorder="1" applyAlignment="1">
      <alignment horizontal="center"/>
    </xf>
    <xf numFmtId="49" fontId="12" fillId="7" borderId="25" xfId="0" applyNumberFormat="1" applyFont="1" applyFill="1" applyBorder="1" applyAlignment="1">
      <alignment horizontal="center"/>
    </xf>
    <xf numFmtId="3" fontId="3" fillId="7" borderId="25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0" fontId="3" fillId="7" borderId="12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 vertical="center"/>
    </xf>
    <xf numFmtId="4" fontId="3" fillId="7" borderId="12" xfId="0" applyNumberFormat="1" applyFont="1" applyFill="1" applyBorder="1" applyAlignment="1">
      <alignment horizontal="right" vertical="center"/>
    </xf>
    <xf numFmtId="49" fontId="12" fillId="0" borderId="2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10" fontId="3" fillId="0" borderId="36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6" borderId="18" xfId="0" applyFont="1" applyFill="1" applyBorder="1" applyAlignment="1">
      <alignment horizontal="center" wrapText="1"/>
    </xf>
    <xf numFmtId="49" fontId="2" fillId="10" borderId="59" xfId="0" applyNumberFormat="1" applyFont="1" applyFill="1" applyBorder="1" applyAlignment="1">
      <alignment horizontal="center"/>
    </xf>
    <xf numFmtId="49" fontId="2" fillId="10" borderId="19" xfId="0" applyNumberFormat="1" applyFont="1" applyFill="1" applyBorder="1" applyAlignment="1">
      <alignment horizontal="center"/>
    </xf>
    <xf numFmtId="0" fontId="18" fillId="10" borderId="69" xfId="0" applyFont="1" applyFill="1" applyBorder="1" applyAlignment="1">
      <alignment horizontal="left" wrapText="1"/>
    </xf>
    <xf numFmtId="0" fontId="2" fillId="10" borderId="42" xfId="0" applyFont="1" applyFill="1" applyBorder="1" applyAlignment="1">
      <alignment wrapText="1"/>
    </xf>
    <xf numFmtId="0" fontId="2" fillId="10" borderId="0" xfId="0" applyFont="1" applyFill="1" applyAlignment="1"/>
    <xf numFmtId="4" fontId="3" fillId="0" borderId="6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0" fontId="1" fillId="0" borderId="70" xfId="0" applyFont="1" applyBorder="1" applyAlignment="1">
      <alignment horizontal="left" wrapText="1"/>
    </xf>
    <xf numFmtId="4" fontId="3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24" fillId="7" borderId="70" xfId="0" applyFont="1" applyFill="1" applyBorder="1" applyAlignment="1">
      <alignment horizontal="left" wrapText="1"/>
    </xf>
    <xf numFmtId="0" fontId="1" fillId="0" borderId="72" xfId="0" applyFont="1" applyBorder="1" applyAlignment="1">
      <alignment horizontal="left" wrapText="1"/>
    </xf>
    <xf numFmtId="49" fontId="2" fillId="10" borderId="58" xfId="0" applyNumberFormat="1" applyFont="1" applyFill="1" applyBorder="1" applyAlignment="1">
      <alignment horizontal="center"/>
    </xf>
    <xf numFmtId="49" fontId="2" fillId="10" borderId="25" xfId="0" applyNumberFormat="1" applyFont="1" applyFill="1" applyBorder="1" applyAlignment="1">
      <alignment horizontal="center"/>
    </xf>
    <xf numFmtId="0" fontId="18" fillId="10" borderId="72" xfId="0" applyFont="1" applyFill="1" applyBorder="1" applyAlignment="1">
      <alignment horizontal="left" wrapText="1"/>
    </xf>
    <xf numFmtId="49" fontId="12" fillId="0" borderId="60" xfId="0" applyNumberFormat="1" applyFont="1" applyBorder="1" applyAlignment="1">
      <alignment horizontal="center"/>
    </xf>
    <xf numFmtId="0" fontId="3" fillId="0" borderId="72" xfId="0" applyFont="1" applyBorder="1" applyAlignment="1">
      <alignment horizontal="left" wrapText="1"/>
    </xf>
    <xf numFmtId="3" fontId="3" fillId="0" borderId="26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9" fontId="2" fillId="0" borderId="60" xfId="0" applyNumberFormat="1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0" fontId="23" fillId="7" borderId="42" xfId="0" applyFont="1" applyFill="1" applyBorder="1" applyAlignment="1">
      <alignment horizontal="left" wrapText="1"/>
    </xf>
    <xf numFmtId="49" fontId="23" fillId="7" borderId="27" xfId="0" applyNumberFormat="1" applyFont="1" applyFill="1" applyBorder="1" applyAlignment="1">
      <alignment horizontal="center" wrapText="1"/>
    </xf>
    <xf numFmtId="10" fontId="3" fillId="7" borderId="27" xfId="0" applyNumberFormat="1" applyFont="1" applyFill="1" applyBorder="1" applyAlignment="1">
      <alignment horizontal="center"/>
    </xf>
    <xf numFmtId="10" fontId="3" fillId="7" borderId="25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/>
    </xf>
    <xf numFmtId="4" fontId="3" fillId="7" borderId="12" xfId="0" applyNumberFormat="1" applyFont="1" applyFill="1" applyBorder="1" applyAlignment="1">
      <alignment horizontal="right"/>
    </xf>
    <xf numFmtId="0" fontId="3" fillId="0" borderId="42" xfId="0" applyFont="1" applyBorder="1" applyAlignment="1">
      <alignment horizontal="left" wrapText="1"/>
    </xf>
    <xf numFmtId="49" fontId="3" fillId="0" borderId="27" xfId="0" applyNumberFormat="1" applyFont="1" applyBorder="1" applyAlignment="1">
      <alignment horizontal="center" wrapText="1"/>
    </xf>
    <xf numFmtId="10" fontId="3" fillId="0" borderId="27" xfId="0" applyNumberFormat="1" applyFont="1" applyBorder="1" applyAlignment="1">
      <alignment horizontal="center"/>
    </xf>
    <xf numFmtId="0" fontId="3" fillId="0" borderId="54" xfId="0" applyFont="1" applyBorder="1" applyAlignment="1">
      <alignment horizontal="left" wrapText="1"/>
    </xf>
    <xf numFmtId="49" fontId="3" fillId="0" borderId="47" xfId="0" applyNumberFormat="1" applyFont="1" applyBorder="1" applyAlignment="1">
      <alignment horizontal="center" wrapText="1"/>
    </xf>
    <xf numFmtId="10" fontId="3" fillId="0" borderId="47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/>
    </xf>
    <xf numFmtId="4" fontId="3" fillId="0" borderId="36" xfId="0" applyNumberFormat="1" applyFont="1" applyBorder="1" applyAlignment="1">
      <alignment horizontal="right"/>
    </xf>
    <xf numFmtId="49" fontId="12" fillId="6" borderId="7" xfId="0" applyNumberFormat="1" applyFont="1" applyFill="1" applyBorder="1" applyAlignment="1">
      <alignment horizontal="center"/>
    </xf>
    <xf numFmtId="49" fontId="12" fillId="6" borderId="18" xfId="0" applyNumberFormat="1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 wrapText="1"/>
    </xf>
    <xf numFmtId="49" fontId="12" fillId="6" borderId="39" xfId="0" applyNumberFormat="1" applyFont="1" applyFill="1" applyBorder="1" applyAlignment="1">
      <alignment horizontal="center" wrapText="1"/>
    </xf>
    <xf numFmtId="3" fontId="12" fillId="6" borderId="4" xfId="0" applyNumberFormat="1" applyFont="1" applyFill="1" applyBorder="1" applyAlignment="1">
      <alignment horizontal="center"/>
    </xf>
    <xf numFmtId="4" fontId="12" fillId="6" borderId="5" xfId="0" applyNumberFormat="1" applyFont="1" applyFill="1" applyBorder="1" applyAlignment="1">
      <alignment horizontal="center"/>
    </xf>
    <xf numFmtId="10" fontId="12" fillId="6" borderId="39" xfId="0" applyNumberFormat="1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4" fontId="12" fillId="6" borderId="57" xfId="0" applyNumberFormat="1" applyFont="1" applyFill="1" applyBorder="1" applyAlignment="1">
      <alignment horizontal="right"/>
    </xf>
    <xf numFmtId="4" fontId="12" fillId="6" borderId="8" xfId="0" applyNumberFormat="1" applyFont="1" applyFill="1" applyBorder="1" applyAlignment="1">
      <alignment horizontal="right"/>
    </xf>
    <xf numFmtId="49" fontId="12" fillId="0" borderId="5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3" fillId="0" borderId="55" xfId="0" applyFont="1" applyBorder="1" applyAlignment="1">
      <alignment wrapText="1"/>
    </xf>
    <xf numFmtId="49" fontId="3" fillId="0" borderId="40" xfId="0" applyNumberFormat="1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4" fontId="3" fillId="0" borderId="55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9" fontId="12" fillId="0" borderId="20" xfId="0" applyNumberFormat="1" applyFont="1" applyBorder="1" applyAlignment="1">
      <alignment horizontal="center"/>
    </xf>
    <xf numFmtId="0" fontId="3" fillId="0" borderId="5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9" fontId="2" fillId="12" borderId="7" xfId="0" applyNumberFormat="1" applyFont="1" applyFill="1" applyBorder="1" applyAlignment="1">
      <alignment horizontal="center"/>
    </xf>
    <xf numFmtId="0" fontId="1" fillId="6" borderId="62" xfId="0" applyFont="1" applyFill="1" applyBorder="1" applyAlignment="1">
      <alignment wrapText="1"/>
    </xf>
    <xf numFmtId="0" fontId="1" fillId="12" borderId="0" xfId="0" applyFont="1" applyFill="1" applyAlignment="1"/>
    <xf numFmtId="49" fontId="2" fillId="12" borderId="59" xfId="0" applyNumberFormat="1" applyFont="1" applyFill="1" applyBorder="1" applyAlignment="1">
      <alignment horizontal="center"/>
    </xf>
    <xf numFmtId="4" fontId="12" fillId="14" borderId="42" xfId="0" applyNumberFormat="1" applyFont="1" applyFill="1" applyBorder="1" applyAlignment="1">
      <alignment wrapText="1"/>
    </xf>
    <xf numFmtId="49" fontId="2" fillId="12" borderId="58" xfId="0" applyNumberFormat="1" applyFont="1" applyFill="1" applyBorder="1" applyAlignment="1">
      <alignment horizontal="center"/>
    </xf>
    <xf numFmtId="0" fontId="3" fillId="5" borderId="42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wrapText="1"/>
    </xf>
    <xf numFmtId="4" fontId="2" fillId="14" borderId="42" xfId="0" applyNumberFormat="1" applyFont="1" applyFill="1" applyBorder="1" applyAlignment="1">
      <alignment wrapText="1"/>
    </xf>
    <xf numFmtId="0" fontId="2" fillId="12" borderId="0" xfId="0" applyFont="1" applyFill="1" applyAlignment="1"/>
    <xf numFmtId="4" fontId="1" fillId="14" borderId="42" xfId="0" applyNumberFormat="1" applyFont="1" applyFill="1" applyBorder="1" applyAlignment="1">
      <alignment wrapText="1"/>
    </xf>
    <xf numFmtId="49" fontId="2" fillId="0" borderId="32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3" fillId="5" borderId="54" xfId="0" applyFont="1" applyFill="1" applyBorder="1" applyAlignment="1">
      <alignment horizontal="left" wrapText="1"/>
    </xf>
    <xf numFmtId="0" fontId="1" fillId="0" borderId="17" xfId="0" applyFont="1" applyBorder="1" applyAlignment="1">
      <alignment wrapText="1"/>
    </xf>
    <xf numFmtId="49" fontId="2" fillId="6" borderId="59" xfId="0" applyNumberFormat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 wrapText="1"/>
    </xf>
    <xf numFmtId="0" fontId="1" fillId="0" borderId="62" xfId="0" applyFont="1" applyBorder="1" applyAlignment="1">
      <alignment wrapText="1"/>
    </xf>
    <xf numFmtId="49" fontId="2" fillId="7" borderId="58" xfId="0" applyNumberFormat="1" applyFont="1" applyFill="1" applyBorder="1" applyAlignment="1">
      <alignment horizontal="center"/>
    </xf>
    <xf numFmtId="49" fontId="12" fillId="7" borderId="19" xfId="0" applyNumberFormat="1" applyFont="1" applyFill="1" applyBorder="1" applyAlignment="1">
      <alignment horizontal="center"/>
    </xf>
    <xf numFmtId="0" fontId="23" fillId="9" borderId="55" xfId="0" applyFont="1" applyFill="1" applyBorder="1" applyAlignment="1">
      <alignment horizontal="left" wrapText="1"/>
    </xf>
    <xf numFmtId="49" fontId="23" fillId="7" borderId="40" xfId="0" applyNumberFormat="1" applyFont="1" applyFill="1" applyBorder="1" applyAlignment="1">
      <alignment horizontal="center" wrapText="1"/>
    </xf>
    <xf numFmtId="3" fontId="3" fillId="7" borderId="19" xfId="0" applyNumberFormat="1" applyFont="1" applyFill="1" applyBorder="1" applyAlignment="1">
      <alignment horizontal="center"/>
    </xf>
    <xf numFmtId="4" fontId="3" fillId="7" borderId="3" xfId="0" applyNumberFormat="1" applyFont="1" applyFill="1" applyBorder="1" applyAlignment="1">
      <alignment horizontal="center"/>
    </xf>
    <xf numFmtId="10" fontId="3" fillId="7" borderId="40" xfId="0" applyNumberFormat="1" applyFont="1" applyFill="1" applyBorder="1" applyAlignment="1">
      <alignment horizontal="center"/>
    </xf>
    <xf numFmtId="10" fontId="3" fillId="7" borderId="13" xfId="0" applyNumberFormat="1" applyFont="1" applyFill="1" applyBorder="1" applyAlignment="1">
      <alignment horizontal="center"/>
    </xf>
    <xf numFmtId="10" fontId="3" fillId="7" borderId="19" xfId="0" applyNumberFormat="1" applyFont="1" applyFill="1" applyBorder="1" applyAlignment="1">
      <alignment horizontal="center"/>
    </xf>
    <xf numFmtId="4" fontId="3" fillId="7" borderId="55" xfId="0" applyNumberFormat="1" applyFont="1" applyFill="1" applyBorder="1" applyAlignment="1">
      <alignment horizontal="right"/>
    </xf>
    <xf numFmtId="4" fontId="3" fillId="7" borderId="13" xfId="0" applyNumberFormat="1" applyFont="1" applyFill="1" applyBorder="1" applyAlignment="1">
      <alignment horizontal="right"/>
    </xf>
    <xf numFmtId="4" fontId="2" fillId="14" borderId="55" xfId="0" applyNumberFormat="1" applyFont="1" applyFill="1" applyBorder="1" applyAlignment="1">
      <alignment wrapText="1"/>
    </xf>
    <xf numFmtId="0" fontId="3" fillId="5" borderId="42" xfId="2" applyFont="1" applyFill="1" applyBorder="1" applyAlignment="1">
      <alignment horizontal="left" wrapText="1"/>
    </xf>
    <xf numFmtId="49" fontId="12" fillId="10" borderId="25" xfId="0" applyNumberFormat="1" applyFont="1" applyFill="1" applyBorder="1" applyAlignment="1">
      <alignment horizontal="center"/>
    </xf>
    <xf numFmtId="0" fontId="13" fillId="9" borderId="42" xfId="0" applyFont="1" applyFill="1" applyBorder="1" applyAlignment="1">
      <alignment horizontal="left" wrapText="1"/>
    </xf>
    <xf numFmtId="49" fontId="13" fillId="7" borderId="27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10" borderId="42" xfId="0" applyNumberFormat="1" applyFont="1" applyFill="1" applyBorder="1" applyAlignment="1">
      <alignment horizontal="right"/>
    </xf>
    <xf numFmtId="4" fontId="13" fillId="10" borderId="12" xfId="0" applyNumberFormat="1" applyFont="1" applyFill="1" applyBorder="1" applyAlignment="1">
      <alignment horizontal="right"/>
    </xf>
    <xf numFmtId="49" fontId="3" fillId="7" borderId="27" xfId="0" applyNumberFormat="1" applyFont="1" applyFill="1" applyBorder="1" applyAlignment="1">
      <alignment horizontal="center" wrapText="1"/>
    </xf>
    <xf numFmtId="0" fontId="3" fillId="0" borderId="62" xfId="0" applyFont="1" applyBorder="1" applyAlignment="1">
      <alignment wrapText="1"/>
    </xf>
    <xf numFmtId="0" fontId="12" fillId="6" borderId="55" xfId="0" applyFont="1" applyFill="1" applyBorder="1" applyAlignment="1">
      <alignment horizontal="center" wrapText="1"/>
    </xf>
    <xf numFmtId="49" fontId="12" fillId="6" borderId="40" xfId="0" applyNumberFormat="1" applyFont="1" applyFill="1" applyBorder="1" applyAlignment="1">
      <alignment horizontal="center" wrapText="1"/>
    </xf>
    <xf numFmtId="3" fontId="12" fillId="6" borderId="19" xfId="0" applyNumberFormat="1" applyFont="1" applyFill="1" applyBorder="1" applyAlignment="1">
      <alignment horizontal="center"/>
    </xf>
    <xf numFmtId="4" fontId="12" fillId="6" borderId="3" xfId="0" applyNumberFormat="1" applyFont="1" applyFill="1" applyBorder="1" applyAlignment="1">
      <alignment horizontal="center"/>
    </xf>
    <xf numFmtId="10" fontId="12" fillId="6" borderId="40" xfId="0" applyNumberFormat="1" applyFont="1" applyFill="1" applyBorder="1" applyAlignment="1">
      <alignment horizontal="center"/>
    </xf>
    <xf numFmtId="3" fontId="12" fillId="6" borderId="13" xfId="0" applyNumberFormat="1" applyFont="1" applyFill="1" applyBorder="1" applyAlignment="1">
      <alignment horizontal="center"/>
    </xf>
    <xf numFmtId="4" fontId="12" fillId="6" borderId="55" xfId="0" applyNumberFormat="1" applyFont="1" applyFill="1" applyBorder="1" applyAlignment="1">
      <alignment horizontal="right"/>
    </xf>
    <xf numFmtId="4" fontId="12" fillId="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9" fontId="2" fillId="0" borderId="5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69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55" xfId="0" applyFont="1" applyBorder="1" applyAlignment="1">
      <alignment horizontal="left" wrapText="1"/>
    </xf>
    <xf numFmtId="49" fontId="2" fillId="6" borderId="58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1" fillId="0" borderId="55" xfId="0" applyFont="1" applyBorder="1" applyAlignment="1">
      <alignment wrapText="1"/>
    </xf>
    <xf numFmtId="3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49" fontId="2" fillId="6" borderId="61" xfId="0" applyNumberFormat="1" applyFont="1" applyFill="1" applyBorder="1" applyAlignment="1">
      <alignment horizontal="center"/>
    </xf>
    <xf numFmtId="49" fontId="12" fillId="10" borderId="58" xfId="0" applyNumberFormat="1" applyFont="1" applyFill="1" applyBorder="1" applyAlignment="1">
      <alignment horizontal="center"/>
    </xf>
    <xf numFmtId="49" fontId="12" fillId="10" borderId="19" xfId="0" applyNumberFormat="1" applyFont="1" applyFill="1" applyBorder="1" applyAlignment="1">
      <alignment horizontal="center"/>
    </xf>
    <xf numFmtId="0" fontId="18" fillId="11" borderId="55" xfId="0" applyFont="1" applyFill="1" applyBorder="1" applyAlignment="1">
      <alignment horizontal="center" wrapText="1"/>
    </xf>
    <xf numFmtId="0" fontId="2" fillId="10" borderId="63" xfId="0" applyFont="1" applyFill="1" applyBorder="1" applyAlignment="1">
      <alignment wrapText="1"/>
    </xf>
    <xf numFmtId="0" fontId="12" fillId="10" borderId="0" xfId="0" applyFont="1" applyFill="1" applyAlignment="1"/>
    <xf numFmtId="0" fontId="18" fillId="11" borderId="42" xfId="0" applyFont="1" applyFill="1" applyBorder="1" applyAlignment="1">
      <alignment horizontal="center" wrapText="1"/>
    </xf>
    <xf numFmtId="4" fontId="1" fillId="0" borderId="63" xfId="0" applyNumberFormat="1" applyFont="1" applyBorder="1" applyAlignment="1">
      <alignment wrapText="1"/>
    </xf>
    <xf numFmtId="4" fontId="1" fillId="0" borderId="67" xfId="0" applyNumberFormat="1" applyFont="1" applyBorder="1" applyAlignment="1">
      <alignment wrapText="1"/>
    </xf>
    <xf numFmtId="4" fontId="1" fillId="0" borderId="64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wrapText="1"/>
    </xf>
    <xf numFmtId="49" fontId="2" fillId="6" borderId="20" xfId="0" applyNumberFormat="1" applyFont="1" applyFill="1" applyBorder="1" applyAlignment="1">
      <alignment horizontal="center"/>
    </xf>
    <xf numFmtId="4" fontId="2" fillId="14" borderId="62" xfId="0" applyNumberFormat="1" applyFont="1" applyFill="1" applyBorder="1" applyAlignment="1">
      <alignment wrapText="1"/>
    </xf>
    <xf numFmtId="0" fontId="1" fillId="0" borderId="65" xfId="0" applyFont="1" applyBorder="1" applyAlignment="1">
      <alignment wrapText="1"/>
    </xf>
    <xf numFmtId="49" fontId="3" fillId="5" borderId="47" xfId="0" applyNumberFormat="1" applyFont="1" applyFill="1" applyBorder="1" applyAlignment="1">
      <alignment horizontal="center" wrapText="1"/>
    </xf>
    <xf numFmtId="0" fontId="1" fillId="0" borderId="64" xfId="0" applyFont="1" applyBorder="1" applyAlignment="1">
      <alignment wrapText="1"/>
    </xf>
    <xf numFmtId="49" fontId="12" fillId="8" borderId="39" xfId="0" applyNumberFormat="1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left" wrapText="1"/>
    </xf>
    <xf numFmtId="0" fontId="3" fillId="0" borderId="65" xfId="0" applyFont="1" applyBorder="1" applyAlignment="1">
      <alignment wrapText="1"/>
    </xf>
    <xf numFmtId="0" fontId="3" fillId="0" borderId="64" xfId="0" applyFont="1" applyBorder="1" applyAlignment="1">
      <alignment wrapText="1"/>
    </xf>
    <xf numFmtId="49" fontId="12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49" fontId="3" fillId="5" borderId="46" xfId="0" applyNumberFormat="1" applyFont="1" applyFill="1" applyBorder="1" applyAlignment="1">
      <alignment horizontal="center" wrapText="1"/>
    </xf>
    <xf numFmtId="3" fontId="3" fillId="0" borderId="11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10" fontId="3" fillId="0" borderId="46" xfId="0" applyNumberFormat="1" applyFont="1" applyBorder="1" applyAlignment="1">
      <alignment horizontal="center"/>
    </xf>
    <xf numFmtId="10" fontId="3" fillId="0" borderId="56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right"/>
    </xf>
    <xf numFmtId="4" fontId="3" fillId="0" borderId="56" xfId="0" applyNumberFormat="1" applyFont="1" applyBorder="1" applyAlignment="1">
      <alignment horizontal="right"/>
    </xf>
    <xf numFmtId="0" fontId="3" fillId="0" borderId="66" xfId="0" applyFont="1" applyBorder="1" applyAlignment="1">
      <alignment wrapText="1"/>
    </xf>
    <xf numFmtId="49" fontId="12" fillId="0" borderId="32" xfId="0" applyNumberFormat="1" applyFont="1" applyBorder="1" applyAlignment="1">
      <alignment horizontal="center"/>
    </xf>
    <xf numFmtId="0" fontId="1" fillId="0" borderId="54" xfId="0" applyFont="1" applyBorder="1" applyAlignment="1">
      <alignment horizontal="left" wrapText="1"/>
    </xf>
    <xf numFmtId="0" fontId="12" fillId="8" borderId="57" xfId="0" applyFont="1" applyFill="1" applyBorder="1" applyAlignment="1">
      <alignment horizontal="left" wrapText="1"/>
    </xf>
    <xf numFmtId="49" fontId="3" fillId="5" borderId="40" xfId="0" applyNumberFormat="1" applyFont="1" applyFill="1" applyBorder="1" applyAlignment="1">
      <alignment horizontal="center" wrapText="1"/>
    </xf>
    <xf numFmtId="4" fontId="12" fillId="14" borderId="62" xfId="0" applyNumberFormat="1" applyFont="1" applyFill="1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1" fillId="0" borderId="23" xfId="0" applyFont="1" applyBorder="1" applyAlignment="1">
      <alignment wrapText="1"/>
    </xf>
    <xf numFmtId="49" fontId="2" fillId="6" borderId="57" xfId="0" applyNumberFormat="1" applyFont="1" applyFill="1" applyBorder="1" applyAlignment="1">
      <alignment horizontal="left" wrapText="1"/>
    </xf>
    <xf numFmtId="0" fontId="1" fillId="0" borderId="66" xfId="0" applyFont="1" applyBorder="1" applyAlignment="1">
      <alignment wrapText="1"/>
    </xf>
    <xf numFmtId="49" fontId="18" fillId="3" borderId="7" xfId="0" applyNumberFormat="1" applyFont="1" applyFill="1" applyBorder="1" applyAlignment="1">
      <alignment horizontal="center"/>
    </xf>
    <xf numFmtId="49" fontId="18" fillId="3" borderId="10" xfId="0" applyNumberFormat="1" applyFont="1" applyFill="1" applyBorder="1" applyAlignment="1">
      <alignment horizontal="center"/>
    </xf>
    <xf numFmtId="49" fontId="18" fillId="3" borderId="50" xfId="0" applyNumberFormat="1" applyFont="1" applyFill="1" applyBorder="1" applyAlignment="1">
      <alignment horizontal="center" wrapText="1"/>
    </xf>
    <xf numFmtId="49" fontId="18" fillId="2" borderId="7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 wrapText="1"/>
    </xf>
    <xf numFmtId="49" fontId="18" fillId="3" borderId="32" xfId="0" applyNumberFormat="1" applyFont="1" applyFill="1" applyBorder="1" applyAlignment="1">
      <alignment horizontal="center"/>
    </xf>
    <xf numFmtId="49" fontId="18" fillId="3" borderId="3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4" borderId="58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49" fontId="2" fillId="4" borderId="60" xfId="0" applyNumberFormat="1" applyFont="1" applyFill="1" applyBorder="1" applyAlignment="1">
      <alignment horizontal="center"/>
    </xf>
    <xf numFmtId="49" fontId="18" fillId="0" borderId="53" xfId="0" applyNumberFormat="1" applyFont="1" applyBorder="1" applyAlignment="1"/>
    <xf numFmtId="0" fontId="18" fillId="0" borderId="35" xfId="0" applyFont="1" applyBorder="1" applyAlignment="1"/>
    <xf numFmtId="0" fontId="18" fillId="0" borderId="42" xfId="0" applyFont="1" applyBorder="1" applyAlignment="1">
      <alignment wrapText="1"/>
    </xf>
    <xf numFmtId="0" fontId="18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167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3" fontId="20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18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20" fillId="2" borderId="27" xfId="0" applyFont="1" applyFill="1" applyBorder="1" applyAlignment="1">
      <alignment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0" borderId="27" xfId="3" applyFont="1" applyBorder="1" applyAlignment="1" applyProtection="1">
      <alignment vertical="top" wrapText="1"/>
      <protection hidden="1"/>
    </xf>
    <xf numFmtId="0" fontId="20" fillId="0" borderId="27" xfId="3" applyFont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left" wrapText="1"/>
    </xf>
    <xf numFmtId="0" fontId="1" fillId="0" borderId="12" xfId="0" applyFont="1" applyBorder="1" applyAlignment="1">
      <alignment wrapText="1"/>
    </xf>
    <xf numFmtId="49" fontId="12" fillId="0" borderId="34" xfId="0" applyNumberFormat="1" applyFont="1" applyBorder="1" applyAlignment="1">
      <alignment horizontal="center"/>
    </xf>
    <xf numFmtId="49" fontId="1" fillId="2" borderId="35" xfId="0" applyNumberFormat="1" applyFont="1" applyFill="1" applyBorder="1" applyAlignment="1">
      <alignment horizontal="left" wrapText="1"/>
    </xf>
    <xf numFmtId="0" fontId="1" fillId="0" borderId="36" xfId="0" applyFont="1" applyBorder="1" applyAlignment="1">
      <alignment wrapText="1"/>
    </xf>
    <xf numFmtId="49" fontId="2" fillId="0" borderId="34" xfId="0" applyNumberFormat="1" applyFont="1" applyBorder="1" applyAlignment="1">
      <alignment horizontal="center"/>
    </xf>
    <xf numFmtId="0" fontId="1" fillId="0" borderId="13" xfId="0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4" fontId="1" fillId="0" borderId="2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49" fontId="1" fillId="0" borderId="70" xfId="0" applyNumberFormat="1" applyFont="1" applyBorder="1" applyAlignment="1">
      <alignment wrapText="1"/>
    </xf>
    <xf numFmtId="49" fontId="18" fillId="3" borderId="5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vertical="distributed" wrapText="1"/>
    </xf>
    <xf numFmtId="49" fontId="26" fillId="0" borderId="1" xfId="0" applyNumberFormat="1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center" vertical="distributed" wrapText="1"/>
    </xf>
    <xf numFmtId="3" fontId="15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distributed" wrapText="1"/>
    </xf>
    <xf numFmtId="3" fontId="16" fillId="2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wrapText="1"/>
    </xf>
    <xf numFmtId="49" fontId="2" fillId="6" borderId="76" xfId="0" applyNumberFormat="1" applyFont="1" applyFill="1" applyBorder="1" applyAlignment="1">
      <alignment horizontal="center"/>
    </xf>
    <xf numFmtId="0" fontId="2" fillId="8" borderId="73" xfId="0" applyFont="1" applyFill="1" applyBorder="1" applyAlignment="1">
      <alignment horizontal="center" wrapText="1"/>
    </xf>
    <xf numFmtId="4" fontId="2" fillId="14" borderId="17" xfId="0" applyNumberFormat="1" applyFont="1" applyFill="1" applyBorder="1" applyAlignment="1">
      <alignment wrapText="1"/>
    </xf>
    <xf numFmtId="49" fontId="2" fillId="6" borderId="74" xfId="0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wrapText="1"/>
    </xf>
    <xf numFmtId="0" fontId="1" fillId="5" borderId="1" xfId="2" applyFont="1" applyFill="1" applyBorder="1" applyAlignment="1">
      <alignment horizontal="left" wrapText="1"/>
    </xf>
    <xf numFmtId="49" fontId="12" fillId="0" borderId="6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49" fontId="2" fillId="6" borderId="5" xfId="0" applyNumberFormat="1" applyFont="1" applyFill="1" applyBorder="1" applyAlignment="1">
      <alignment horizontal="left" wrapText="1"/>
    </xf>
    <xf numFmtId="49" fontId="12" fillId="8" borderId="5" xfId="0" applyNumberFormat="1" applyFont="1" applyFill="1" applyBorder="1" applyAlignment="1">
      <alignment horizontal="center" wrapText="1"/>
    </xf>
    <xf numFmtId="3" fontId="12" fillId="6" borderId="5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3" fontId="12" fillId="6" borderId="11" xfId="0" applyNumberFormat="1" applyFont="1" applyFill="1" applyBorder="1" applyAlignment="1">
      <alignment horizontal="center"/>
    </xf>
    <xf numFmtId="4" fontId="12" fillId="6" borderId="33" xfId="0" applyNumberFormat="1" applyFont="1" applyFill="1" applyBorder="1" applyAlignment="1">
      <alignment horizontal="center"/>
    </xf>
    <xf numFmtId="4" fontId="12" fillId="6" borderId="2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 wrapText="1"/>
    </xf>
    <xf numFmtId="49" fontId="2" fillId="0" borderId="20" xfId="0" applyNumberFormat="1" applyFont="1" applyBorder="1" applyAlignment="1">
      <alignment horizontal="center"/>
    </xf>
    <xf numFmtId="2" fontId="13" fillId="10" borderId="1" xfId="0" applyNumberFormat="1" applyFont="1" applyFill="1" applyBorder="1" applyAlignment="1">
      <alignment horizontal="center"/>
    </xf>
    <xf numFmtId="4" fontId="13" fillId="14" borderId="1" xfId="0" applyNumberFormat="1" applyFont="1" applyFill="1" applyBorder="1" applyAlignment="1">
      <alignment horizontal="center"/>
    </xf>
    <xf numFmtId="4" fontId="12" fillId="6" borderId="50" xfId="0" applyNumberFormat="1" applyFont="1" applyFill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13" fillId="14" borderId="1" xfId="0" applyNumberFormat="1" applyFont="1" applyFill="1" applyBorder="1" applyAlignment="1">
      <alignment horizontal="right"/>
    </xf>
    <xf numFmtId="3" fontId="13" fillId="10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12" fillId="6" borderId="33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right"/>
    </xf>
    <xf numFmtId="4" fontId="12" fillId="6" borderId="5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5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13" fillId="3" borderId="57" xfId="0" applyNumberFormat="1" applyFont="1" applyFill="1" applyBorder="1" applyAlignment="1">
      <alignment horizontal="center"/>
    </xf>
    <xf numFmtId="4" fontId="13" fillId="3" borderId="8" xfId="0" applyNumberFormat="1" applyFont="1" applyFill="1" applyBorder="1" applyAlignment="1">
      <alignment horizontal="center"/>
    </xf>
    <xf numFmtId="49" fontId="3" fillId="0" borderId="22" xfId="0" applyNumberFormat="1" applyFont="1" applyBorder="1" applyAlignment="1">
      <alignment horizontal="center" wrapText="1"/>
    </xf>
    <xf numFmtId="49" fontId="3" fillId="0" borderId="71" xfId="0" applyNumberFormat="1" applyFont="1" applyBorder="1" applyAlignment="1">
      <alignment horizontal="center" wrapText="1"/>
    </xf>
    <xf numFmtId="49" fontId="23" fillId="7" borderId="41" xfId="0" applyNumberFormat="1" applyFont="1" applyFill="1" applyBorder="1" applyAlignment="1">
      <alignment horizontal="center" wrapText="1"/>
    </xf>
    <xf numFmtId="49" fontId="13" fillId="10" borderId="41" xfId="0" applyNumberFormat="1" applyFont="1" applyFill="1" applyBorder="1" applyAlignment="1">
      <alignment horizontal="center" wrapText="1"/>
    </xf>
    <xf numFmtId="3" fontId="13" fillId="10" borderId="25" xfId="0" applyNumberFormat="1" applyFont="1" applyFill="1" applyBorder="1" applyAlignment="1">
      <alignment horizontal="center"/>
    </xf>
    <xf numFmtId="10" fontId="13" fillId="10" borderId="1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0" fontId="13" fillId="10" borderId="27" xfId="0" applyNumberFormat="1" applyFont="1" applyFill="1" applyBorder="1" applyAlignment="1">
      <alignment horizontal="center"/>
    </xf>
    <xf numFmtId="10" fontId="13" fillId="10" borderId="25" xfId="0" applyNumberFormat="1" applyFont="1" applyFill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 wrapText="1"/>
    </xf>
    <xf numFmtId="165" fontId="3" fillId="0" borderId="13" xfId="0" applyNumberFormat="1" applyFont="1" applyBorder="1" applyAlignment="1">
      <alignment horizontal="center"/>
    </xf>
    <xf numFmtId="49" fontId="12" fillId="6" borderId="50" xfId="0" applyNumberFormat="1" applyFont="1" applyFill="1" applyBorder="1" applyAlignment="1">
      <alignment horizontal="center" wrapText="1"/>
    </xf>
    <xf numFmtId="3" fontId="12" fillId="6" borderId="50" xfId="0" applyNumberFormat="1" applyFont="1" applyFill="1" applyBorder="1" applyAlignment="1">
      <alignment horizontal="center"/>
    </xf>
    <xf numFmtId="10" fontId="12" fillId="6" borderId="50" xfId="0" applyNumberFormat="1" applyFont="1" applyFill="1" applyBorder="1" applyAlignment="1">
      <alignment horizontal="center"/>
    </xf>
    <xf numFmtId="3" fontId="12" fillId="6" borderId="68" xfId="0" applyNumberFormat="1" applyFont="1" applyFill="1" applyBorder="1" applyAlignment="1">
      <alignment horizontal="center"/>
    </xf>
    <xf numFmtId="49" fontId="12" fillId="8" borderId="46" xfId="0" applyNumberFormat="1" applyFont="1" applyFill="1" applyBorder="1" applyAlignment="1">
      <alignment horizontal="center" wrapText="1"/>
    </xf>
    <xf numFmtId="3" fontId="12" fillId="6" borderId="56" xfId="0" applyNumberFormat="1" applyFont="1" applyFill="1" applyBorder="1" applyAlignment="1">
      <alignment horizontal="center"/>
    </xf>
    <xf numFmtId="49" fontId="13" fillId="11" borderId="27" xfId="0" applyNumberFormat="1" applyFont="1" applyFill="1" applyBorder="1" applyAlignment="1">
      <alignment horizontal="center" wrapText="1"/>
    </xf>
    <xf numFmtId="4" fontId="3" fillId="0" borderId="26" xfId="0" applyNumberFormat="1" applyFont="1" applyFill="1" applyBorder="1" applyAlignment="1">
      <alignment horizontal="center"/>
    </xf>
    <xf numFmtId="165" fontId="3" fillId="0" borderId="40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12" fillId="6" borderId="39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 wrapText="1"/>
    </xf>
    <xf numFmtId="3" fontId="12" fillId="6" borderId="46" xfId="0" applyNumberFormat="1" applyFont="1" applyFill="1" applyBorder="1" applyAlignment="1">
      <alignment horizontal="center"/>
    </xf>
    <xf numFmtId="49" fontId="3" fillId="5" borderId="44" xfId="0" applyNumberFormat="1" applyFont="1" applyFill="1" applyBorder="1" applyAlignment="1">
      <alignment horizontal="center" wrapText="1"/>
    </xf>
    <xf numFmtId="3" fontId="3" fillId="0" borderId="15" xfId="0" applyNumberFormat="1" applyFont="1" applyBorder="1" applyAlignment="1">
      <alignment horizontal="center"/>
    </xf>
    <xf numFmtId="10" fontId="3" fillId="0" borderId="4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10" fontId="3" fillId="0" borderId="37" xfId="0" applyNumberFormat="1" applyFont="1" applyBorder="1" applyAlignment="1">
      <alignment horizontal="center"/>
    </xf>
    <xf numFmtId="49" fontId="3" fillId="5" borderId="6" xfId="0" applyNumberFormat="1" applyFont="1" applyFill="1" applyBorder="1" applyAlignment="1">
      <alignment horizontal="center" wrapText="1"/>
    </xf>
    <xf numFmtId="49" fontId="3" fillId="5" borderId="9" xfId="0" applyNumberFormat="1" applyFont="1" applyFill="1" applyBorder="1" applyAlignment="1">
      <alignment horizontal="center" wrapText="1"/>
    </xf>
    <xf numFmtId="3" fontId="3" fillId="0" borderId="9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center"/>
    </xf>
    <xf numFmtId="3" fontId="13" fillId="3" borderId="8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/>
    </xf>
    <xf numFmtId="4" fontId="23" fillId="0" borderId="13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49" fontId="12" fillId="8" borderId="45" xfId="0" applyNumberFormat="1" applyFont="1" applyFill="1" applyBorder="1" applyAlignment="1">
      <alignment horizontal="center" wrapText="1"/>
    </xf>
    <xf numFmtId="3" fontId="12" fillId="6" borderId="38" xfId="0" applyNumberFormat="1" applyFont="1" applyFill="1" applyBorder="1" applyAlignment="1">
      <alignment horizontal="center"/>
    </xf>
    <xf numFmtId="10" fontId="12" fillId="6" borderId="45" xfId="0" applyNumberFormat="1" applyFont="1" applyFill="1" applyBorder="1" applyAlignment="1">
      <alignment horizontal="center"/>
    </xf>
    <xf numFmtId="4" fontId="12" fillId="6" borderId="73" xfId="0" applyNumberFormat="1" applyFont="1" applyFill="1" applyBorder="1" applyAlignment="1">
      <alignment horizontal="right"/>
    </xf>
    <xf numFmtId="4" fontId="12" fillId="6" borderId="68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center"/>
    </xf>
    <xf numFmtId="0" fontId="13" fillId="13" borderId="1" xfId="0" applyFont="1" applyFill="1" applyBorder="1" applyAlignment="1">
      <alignment horizontal="left" wrapText="1"/>
    </xf>
    <xf numFmtId="49" fontId="13" fillId="14" borderId="1" xfId="0" applyNumberFormat="1" applyFont="1" applyFill="1" applyBorder="1" applyAlignment="1">
      <alignment horizontal="center" wrapText="1"/>
    </xf>
    <xf numFmtId="3" fontId="12" fillId="14" borderId="1" xfId="0" applyNumberFormat="1" applyFont="1" applyFill="1" applyBorder="1" applyAlignment="1">
      <alignment horizontal="center"/>
    </xf>
    <xf numFmtId="4" fontId="12" fillId="14" borderId="1" xfId="0" applyNumberFormat="1" applyFont="1" applyFill="1" applyBorder="1" applyAlignment="1">
      <alignment horizontal="center"/>
    </xf>
    <xf numFmtId="10" fontId="12" fillId="14" borderId="1" xfId="0" applyNumberFormat="1" applyFont="1" applyFill="1" applyBorder="1" applyAlignment="1">
      <alignment horizontal="center"/>
    </xf>
    <xf numFmtId="4" fontId="12" fillId="14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8" fillId="13" borderId="1" xfId="0" applyFont="1" applyFill="1" applyBorder="1" applyAlignment="1">
      <alignment horizontal="left" wrapText="1"/>
    </xf>
    <xf numFmtId="3" fontId="13" fillId="14" borderId="1" xfId="0" applyNumberFormat="1" applyFont="1" applyFill="1" applyBorder="1" applyAlignment="1">
      <alignment horizontal="center"/>
    </xf>
    <xf numFmtId="10" fontId="13" fillId="14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0" fontId="18" fillId="11" borderId="1" xfId="0" applyFont="1" applyFill="1" applyBorder="1" applyAlignment="1">
      <alignment horizontal="left" wrapText="1"/>
    </xf>
    <xf numFmtId="49" fontId="13" fillId="10" borderId="1" xfId="0" applyNumberFormat="1" applyFont="1" applyFill="1" applyBorder="1" applyAlignment="1">
      <alignment horizontal="center" wrapText="1"/>
    </xf>
    <xf numFmtId="10" fontId="13" fillId="10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49" fontId="12" fillId="6" borderId="1" xfId="0" applyNumberFormat="1" applyFont="1" applyFill="1" applyBorder="1" applyAlignment="1">
      <alignment horizontal="center" wrapText="1"/>
    </xf>
    <xf numFmtId="3" fontId="12" fillId="6" borderId="1" xfId="0" applyNumberFormat="1" applyFont="1" applyFill="1" applyBorder="1" applyAlignment="1">
      <alignment horizontal="center"/>
    </xf>
    <xf numFmtId="4" fontId="12" fillId="6" borderId="1" xfId="0" applyNumberFormat="1" applyFont="1" applyFill="1" applyBorder="1" applyAlignment="1">
      <alignment horizontal="center"/>
    </xf>
    <xf numFmtId="10" fontId="12" fillId="6" borderId="1" xfId="0" applyNumberFormat="1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4" fontId="12" fillId="6" borderId="1" xfId="0" applyNumberFormat="1" applyFont="1" applyFill="1" applyBorder="1" applyAlignment="1">
      <alignment horizontal="right"/>
    </xf>
    <xf numFmtId="165" fontId="1" fillId="0" borderId="27" xfId="0" applyNumberFormat="1" applyFont="1" applyBorder="1" applyAlignment="1">
      <alignment horizontal="center"/>
    </xf>
    <xf numFmtId="10" fontId="12" fillId="14" borderId="27" xfId="0" applyNumberFormat="1" applyFont="1" applyFill="1" applyBorder="1" applyAlignment="1">
      <alignment horizontal="center"/>
    </xf>
    <xf numFmtId="10" fontId="3" fillId="2" borderId="27" xfId="0" applyNumberFormat="1" applyFont="1" applyFill="1" applyBorder="1" applyAlignment="1">
      <alignment horizontal="center"/>
    </xf>
    <xf numFmtId="10" fontId="13" fillId="14" borderId="27" xfId="0" applyNumberFormat="1" applyFont="1" applyFill="1" applyBorder="1" applyAlignment="1">
      <alignment horizontal="center"/>
    </xf>
    <xf numFmtId="10" fontId="12" fillId="6" borderId="27" xfId="0" applyNumberFormat="1" applyFont="1" applyFill="1" applyBorder="1" applyAlignment="1">
      <alignment horizontal="center"/>
    </xf>
    <xf numFmtId="3" fontId="2" fillId="6" borderId="57" xfId="0" applyNumberFormat="1" applyFont="1" applyFill="1" applyBorder="1" applyAlignment="1">
      <alignment horizontal="center"/>
    </xf>
    <xf numFmtId="4" fontId="13" fillId="10" borderId="42" xfId="0" applyNumberFormat="1" applyFont="1" applyFill="1" applyBorder="1" applyAlignment="1">
      <alignment horizontal="center"/>
    </xf>
    <xf numFmtId="4" fontId="12" fillId="14" borderId="42" xfId="0" applyNumberFormat="1" applyFont="1" applyFill="1" applyBorder="1" applyAlignment="1">
      <alignment horizontal="right"/>
    </xf>
    <xf numFmtId="4" fontId="3" fillId="2" borderId="42" xfId="0" applyNumberFormat="1" applyFont="1" applyFill="1" applyBorder="1" applyAlignment="1">
      <alignment horizontal="right"/>
    </xf>
    <xf numFmtId="4" fontId="13" fillId="14" borderId="42" xfId="0" applyNumberFormat="1" applyFont="1" applyFill="1" applyBorder="1" applyAlignment="1">
      <alignment horizontal="right"/>
    </xf>
    <xf numFmtId="3" fontId="13" fillId="10" borderId="42" xfId="0" applyNumberFormat="1" applyFont="1" applyFill="1" applyBorder="1" applyAlignment="1">
      <alignment horizontal="center"/>
    </xf>
    <xf numFmtId="4" fontId="12" fillId="6" borderId="42" xfId="0" applyNumberFormat="1" applyFont="1" applyFill="1" applyBorder="1" applyAlignment="1">
      <alignment horizontal="center"/>
    </xf>
    <xf numFmtId="4" fontId="12" fillId="6" borderId="42" xfId="0" applyNumberFormat="1" applyFont="1" applyFill="1" applyBorder="1" applyAlignment="1">
      <alignment horizontal="right"/>
    </xf>
    <xf numFmtId="4" fontId="12" fillId="6" borderId="73" xfId="0" applyNumberFormat="1" applyFont="1" applyFill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10" fontId="3" fillId="0" borderId="34" xfId="0" applyNumberFormat="1" applyFont="1" applyBorder="1" applyAlignment="1">
      <alignment horizontal="center"/>
    </xf>
    <xf numFmtId="10" fontId="12" fillId="14" borderId="25" xfId="0" applyNumberFormat="1" applyFont="1" applyFill="1" applyBorder="1" applyAlignment="1">
      <alignment horizontal="center"/>
    </xf>
    <xf numFmtId="10" fontId="12" fillId="14" borderId="12" xfId="0" applyNumberFormat="1" applyFont="1" applyFill="1" applyBorder="1" applyAlignment="1">
      <alignment horizontal="center"/>
    </xf>
    <xf numFmtId="10" fontId="3" fillId="2" borderId="25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10" fontId="13" fillId="14" borderId="25" xfId="0" applyNumberFormat="1" applyFont="1" applyFill="1" applyBorder="1" applyAlignment="1">
      <alignment horizontal="center"/>
    </xf>
    <xf numFmtId="10" fontId="13" fillId="14" borderId="12" xfId="0" applyNumberFormat="1" applyFont="1" applyFill="1" applyBorder="1" applyAlignment="1">
      <alignment horizontal="center"/>
    </xf>
    <xf numFmtId="3" fontId="12" fillId="6" borderId="25" xfId="0" applyNumberFormat="1" applyFont="1" applyFill="1" applyBorder="1" applyAlignment="1">
      <alignment horizontal="center"/>
    </xf>
    <xf numFmtId="10" fontId="12" fillId="6" borderId="12" xfId="0" applyNumberFormat="1" applyFont="1" applyFill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0" fontId="1" fillId="0" borderId="36" xfId="0" applyNumberFormat="1" applyFont="1" applyBorder="1" applyAlignment="1">
      <alignment horizontal="center"/>
    </xf>
    <xf numFmtId="3" fontId="1" fillId="0" borderId="25" xfId="0" applyNumberFormat="1" applyFont="1" applyFill="1" applyBorder="1" applyAlignment="1">
      <alignment horizontal="center"/>
    </xf>
    <xf numFmtId="4" fontId="1" fillId="2" borderId="42" xfId="0" applyNumberFormat="1" applyFont="1" applyFill="1" applyBorder="1" applyAlignment="1">
      <alignment horizontal="right"/>
    </xf>
    <xf numFmtId="49" fontId="2" fillId="8" borderId="39" xfId="0" applyNumberFormat="1" applyFont="1" applyFill="1" applyBorder="1" applyAlignment="1">
      <alignment horizontal="center" wrapText="1"/>
    </xf>
    <xf numFmtId="4" fontId="2" fillId="6" borderId="5" xfId="0" applyNumberFormat="1" applyFont="1" applyFill="1" applyBorder="1" applyAlignment="1">
      <alignment horizontal="center"/>
    </xf>
    <xf numFmtId="3" fontId="2" fillId="6" borderId="39" xfId="0" applyNumberFormat="1" applyFont="1" applyFill="1" applyBorder="1" applyAlignment="1">
      <alignment horizontal="center"/>
    </xf>
    <xf numFmtId="3" fontId="2" fillId="6" borderId="8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0" fontId="1" fillId="0" borderId="40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2" borderId="55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/>
    </xf>
    <xf numFmtId="49" fontId="1" fillId="5" borderId="35" xfId="0" applyNumberFormat="1" applyFont="1" applyFill="1" applyBorder="1" applyAlignment="1">
      <alignment horizontal="center" wrapText="1"/>
    </xf>
    <xf numFmtId="3" fontId="1" fillId="0" borderId="35" xfId="0" applyNumberFormat="1" applyFont="1" applyBorder="1" applyAlignment="1">
      <alignment horizontal="center"/>
    </xf>
    <xf numFmtId="10" fontId="1" fillId="0" borderId="35" xfId="0" applyNumberFormat="1" applyFont="1" applyBorder="1" applyAlignment="1">
      <alignment horizontal="center"/>
    </xf>
    <xf numFmtId="10" fontId="1" fillId="0" borderId="47" xfId="0" applyNumberFormat="1" applyFont="1" applyBorder="1" applyAlignment="1">
      <alignment horizontal="center"/>
    </xf>
    <xf numFmtId="4" fontId="1" fillId="2" borderId="54" xfId="0" applyNumberFormat="1" applyFont="1" applyFill="1" applyBorder="1" applyAlignment="1">
      <alignment horizontal="right"/>
    </xf>
    <xf numFmtId="4" fontId="1" fillId="2" borderId="3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4" fontId="1" fillId="0" borderId="55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12" fillId="6" borderId="21" xfId="0" applyNumberFormat="1" applyFont="1" applyFill="1" applyBorder="1" applyAlignment="1">
      <alignment horizontal="left" wrapText="1"/>
    </xf>
    <xf numFmtId="0" fontId="3" fillId="0" borderId="75" xfId="0" applyFont="1" applyBorder="1" applyAlignment="1">
      <alignment horizontal="left" wrapText="1"/>
    </xf>
    <xf numFmtId="49" fontId="12" fillId="6" borderId="57" xfId="0" applyNumberFormat="1" applyFont="1" applyFill="1" applyBorder="1" applyAlignment="1">
      <alignment horizontal="left" wrapText="1"/>
    </xf>
    <xf numFmtId="49" fontId="3" fillId="2" borderId="44" xfId="0" applyNumberFormat="1" applyFont="1" applyFill="1" applyBorder="1" applyAlignment="1">
      <alignment horizontal="left" vertical="center" wrapText="1"/>
    </xf>
    <xf numFmtId="49" fontId="28" fillId="2" borderId="2" xfId="0" applyNumberFormat="1" applyFont="1" applyFill="1" applyBorder="1" applyAlignment="1">
      <alignment horizontal="left" vertical="center" wrapText="1"/>
    </xf>
    <xf numFmtId="49" fontId="12" fillId="6" borderId="5" xfId="0" applyNumberFormat="1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4" fontId="1" fillId="0" borderId="34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/>
    </xf>
    <xf numFmtId="4" fontId="2" fillId="6" borderId="5" xfId="0" applyNumberFormat="1" applyFont="1" applyFill="1" applyBorder="1" applyAlignment="1">
      <alignment horizontal="right"/>
    </xf>
    <xf numFmtId="49" fontId="1" fillId="0" borderId="40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47" xfId="0" applyNumberFormat="1" applyFont="1" applyBorder="1" applyAlignment="1">
      <alignment horizontal="center" wrapText="1"/>
    </xf>
    <xf numFmtId="165" fontId="1" fillId="0" borderId="47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3" fillId="5" borderId="55" xfId="0" applyFont="1" applyFill="1" applyBorder="1" applyAlignment="1">
      <alignment wrapText="1"/>
    </xf>
    <xf numFmtId="0" fontId="3" fillId="5" borderId="54" xfId="0" applyFont="1" applyFill="1" applyBorder="1" applyAlignment="1">
      <alignment wrapText="1"/>
    </xf>
    <xf numFmtId="0" fontId="13" fillId="11" borderId="42" xfId="0" applyFont="1" applyFill="1" applyBorder="1" applyAlignment="1">
      <alignment horizontal="center" wrapText="1"/>
    </xf>
    <xf numFmtId="49" fontId="3" fillId="5" borderId="17" xfId="0" applyNumberFormat="1" applyFont="1" applyFill="1" applyBorder="1" applyAlignment="1">
      <alignment horizontal="left" wrapText="1"/>
    </xf>
    <xf numFmtId="49" fontId="3" fillId="5" borderId="42" xfId="0" applyNumberFormat="1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49" fontId="18" fillId="11" borderId="27" xfId="0" applyNumberFormat="1" applyFont="1" applyFill="1" applyBorder="1" applyAlignment="1">
      <alignment horizontal="center" wrapText="1"/>
    </xf>
    <xf numFmtId="3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center"/>
    </xf>
    <xf numFmtId="10" fontId="18" fillId="10" borderId="27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4" fontId="18" fillId="10" borderId="42" xfId="0" applyNumberFormat="1" applyFont="1" applyFill="1" applyBorder="1" applyAlignment="1">
      <alignment horizontal="right"/>
    </xf>
    <xf numFmtId="4" fontId="18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9" fontId="2" fillId="8" borderId="46" xfId="0" applyNumberFormat="1" applyFont="1" applyFill="1" applyBorder="1" applyAlignment="1">
      <alignment horizontal="center" wrapText="1"/>
    </xf>
    <xf numFmtId="3" fontId="2" fillId="6" borderId="11" xfId="0" applyNumberFormat="1" applyFont="1" applyFill="1" applyBorder="1" applyAlignment="1">
      <alignment horizontal="center"/>
    </xf>
    <xf numFmtId="4" fontId="2" fillId="6" borderId="33" xfId="0" applyNumberFormat="1" applyFont="1" applyFill="1" applyBorder="1" applyAlignment="1">
      <alignment horizontal="center"/>
    </xf>
    <xf numFmtId="10" fontId="2" fillId="6" borderId="46" xfId="0" applyNumberFormat="1" applyFont="1" applyFill="1" applyBorder="1" applyAlignment="1">
      <alignment horizontal="center"/>
    </xf>
    <xf numFmtId="3" fontId="2" fillId="6" borderId="56" xfId="0" applyNumberFormat="1" applyFont="1" applyFill="1" applyBorder="1" applyAlignment="1">
      <alignment horizontal="center"/>
    </xf>
    <xf numFmtId="4" fontId="2" fillId="6" borderId="21" xfId="0" applyNumberFormat="1" applyFont="1" applyFill="1" applyBorder="1" applyAlignment="1">
      <alignment horizontal="right"/>
    </xf>
    <xf numFmtId="4" fontId="2" fillId="6" borderId="33" xfId="0" applyNumberFormat="1" applyFont="1" applyFill="1" applyBorder="1" applyAlignment="1">
      <alignment horizontal="right"/>
    </xf>
    <xf numFmtId="49" fontId="18" fillId="11" borderId="40" xfId="0" applyNumberFormat="1" applyFont="1" applyFill="1" applyBorder="1" applyAlignment="1">
      <alignment horizontal="center" wrapText="1"/>
    </xf>
    <xf numFmtId="3" fontId="18" fillId="10" borderId="19" xfId="0" applyNumberFormat="1" applyFont="1" applyFill="1" applyBorder="1" applyAlignment="1">
      <alignment horizontal="center"/>
    </xf>
    <xf numFmtId="10" fontId="18" fillId="10" borderId="40" xfId="0" applyNumberFormat="1" applyFont="1" applyFill="1" applyBorder="1" applyAlignment="1">
      <alignment horizontal="center"/>
    </xf>
    <xf numFmtId="10" fontId="18" fillId="10" borderId="19" xfId="0" applyNumberFormat="1" applyFont="1" applyFill="1" applyBorder="1" applyAlignment="1">
      <alignment horizontal="center"/>
    </xf>
    <xf numFmtId="10" fontId="18" fillId="10" borderId="13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/>
    </xf>
    <xf numFmtId="4" fontId="18" fillId="10" borderId="13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center"/>
    </xf>
    <xf numFmtId="0" fontId="18" fillId="3" borderId="50" xfId="0" applyFont="1" applyFill="1" applyBorder="1" applyAlignment="1">
      <alignment horizontal="center"/>
    </xf>
    <xf numFmtId="3" fontId="18" fillId="3" borderId="50" xfId="0" applyNumberFormat="1" applyFont="1" applyFill="1" applyBorder="1" applyAlignment="1">
      <alignment horizontal="center"/>
    </xf>
    <xf numFmtId="4" fontId="18" fillId="3" borderId="50" xfId="0" applyNumberFormat="1" applyFont="1" applyFill="1" applyBorder="1" applyAlignment="1">
      <alignment horizontal="center"/>
    </xf>
    <xf numFmtId="10" fontId="18" fillId="3" borderId="45" xfId="0" applyNumberFormat="1" applyFont="1" applyFill="1" applyBorder="1" applyAlignment="1">
      <alignment horizontal="center"/>
    </xf>
    <xf numFmtId="3" fontId="18" fillId="3" borderId="38" xfId="0" applyNumberFormat="1" applyFont="1" applyFill="1" applyBorder="1" applyAlignment="1">
      <alignment horizontal="center"/>
    </xf>
    <xf numFmtId="3" fontId="18" fillId="3" borderId="4" xfId="0" applyNumberFormat="1" applyFont="1" applyFill="1" applyBorder="1" applyAlignment="1">
      <alignment horizontal="center"/>
    </xf>
    <xf numFmtId="4" fontId="18" fillId="3" borderId="5" xfId="0" applyNumberFormat="1" applyFont="1" applyFill="1" applyBorder="1" applyAlignment="1">
      <alignment horizontal="center"/>
    </xf>
    <xf numFmtId="10" fontId="18" fillId="3" borderId="8" xfId="0" applyNumberFormat="1" applyFont="1" applyFill="1" applyBorder="1" applyAlignment="1">
      <alignment horizontal="center"/>
    </xf>
    <xf numFmtId="4" fontId="18" fillId="3" borderId="73" xfId="0" applyNumberFormat="1" applyFont="1" applyFill="1" applyBorder="1" applyAlignment="1">
      <alignment horizontal="center"/>
    </xf>
    <xf numFmtId="4" fontId="18" fillId="2" borderId="57" xfId="0" applyNumberFormat="1" applyFont="1" applyFill="1" applyBorder="1" applyAlignment="1">
      <alignment horizontal="right"/>
    </xf>
    <xf numFmtId="4" fontId="18" fillId="2" borderId="5" xfId="0" applyNumberFormat="1" applyFont="1" applyFill="1" applyBorder="1" applyAlignment="1">
      <alignment horizontal="right"/>
    </xf>
    <xf numFmtId="0" fontId="18" fillId="3" borderId="3" xfId="0" applyFont="1" applyFill="1" applyBorder="1" applyAlignment="1">
      <alignment horizontal="center"/>
    </xf>
    <xf numFmtId="3" fontId="18" fillId="3" borderId="3" xfId="0" applyNumberFormat="1" applyFont="1" applyFill="1" applyBorder="1" applyAlignment="1">
      <alignment horizontal="center"/>
    </xf>
    <xf numFmtId="4" fontId="18" fillId="3" borderId="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2" fillId="4" borderId="42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/>
    </xf>
    <xf numFmtId="4" fontId="18" fillId="0" borderId="42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4" fontId="18" fillId="10" borderId="42" xfId="0" applyNumberFormat="1" applyFont="1" applyFill="1" applyBorder="1" applyAlignment="1">
      <alignment horizontal="right" vertical="center"/>
    </xf>
    <xf numFmtId="4" fontId="18" fillId="10" borderId="12" xfId="0" applyNumberFormat="1" applyFont="1" applyFill="1" applyBorder="1" applyAlignment="1">
      <alignment horizontal="right" vertical="center"/>
    </xf>
    <xf numFmtId="49" fontId="2" fillId="6" borderId="43" xfId="0" applyNumberFormat="1" applyFont="1" applyFill="1" applyBorder="1" applyAlignment="1">
      <alignment horizontal="center" wrapText="1"/>
    </xf>
    <xf numFmtId="49" fontId="18" fillId="10" borderId="49" xfId="0" applyNumberFormat="1" applyFont="1" applyFill="1" applyBorder="1" applyAlignment="1">
      <alignment horizontal="center" wrapText="1"/>
    </xf>
    <xf numFmtId="4" fontId="18" fillId="10" borderId="55" xfId="0" applyNumberFormat="1" applyFont="1" applyFill="1" applyBorder="1" applyAlignment="1">
      <alignment horizontal="right" vertical="center"/>
    </xf>
    <xf numFmtId="4" fontId="18" fillId="10" borderId="13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" fontId="15" fillId="2" borderId="1" xfId="0" applyNumberFormat="1" applyFont="1" applyFill="1" applyBorder="1" applyAlignment="1">
      <alignment vertical="distributed" wrapText="1"/>
    </xf>
    <xf numFmtId="2" fontId="1" fillId="0" borderId="25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26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9" fontId="1" fillId="0" borderId="22" xfId="0" applyNumberFormat="1" applyFont="1" applyBorder="1" applyAlignment="1">
      <alignment horizontal="center" wrapText="1"/>
    </xf>
    <xf numFmtId="0" fontId="3" fillId="0" borderId="72" xfId="0" applyFont="1" applyBorder="1" applyAlignment="1">
      <alignment horizontal="left" vertical="center" wrapText="1"/>
    </xf>
    <xf numFmtId="0" fontId="13" fillId="10" borderId="7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2" fillId="6" borderId="8" xfId="0" applyNumberFormat="1" applyFont="1" applyFill="1" applyBorder="1" applyAlignment="1">
      <alignment horizontal="right"/>
    </xf>
    <xf numFmtId="49" fontId="1" fillId="0" borderId="49" xfId="0" applyNumberFormat="1" applyFont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/>
    </xf>
    <xf numFmtId="49" fontId="1" fillId="0" borderId="71" xfId="0" applyNumberFormat="1" applyFont="1" applyBorder="1" applyAlignment="1">
      <alignment horizontal="center" wrapText="1"/>
    </xf>
    <xf numFmtId="4" fontId="1" fillId="2" borderId="35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 vertical="center"/>
    </xf>
    <xf numFmtId="4" fontId="2" fillId="6" borderId="8" xfId="0" applyNumberFormat="1" applyFont="1" applyFill="1" applyBorder="1" applyAlignment="1">
      <alignment horizontal="right" vertical="center"/>
    </xf>
    <xf numFmtId="168" fontId="1" fillId="0" borderId="25" xfId="0" applyNumberFormat="1" applyFont="1" applyBorder="1" applyAlignment="1">
      <alignment horizontal="center"/>
    </xf>
    <xf numFmtId="49" fontId="18" fillId="10" borderId="41" xfId="0" applyNumberFormat="1" applyFont="1" applyFill="1" applyBorder="1" applyAlignment="1">
      <alignment horizontal="center" wrapText="1"/>
    </xf>
    <xf numFmtId="165" fontId="24" fillId="0" borderId="1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2" fontId="18" fillId="10" borderId="42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horizontal="left" vertical="top" wrapText="1"/>
    </xf>
    <xf numFmtId="0" fontId="21" fillId="2" borderId="9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4" fontId="18" fillId="0" borderId="3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4" fontId="18" fillId="2" borderId="8" xfId="0" applyNumberFormat="1" applyFont="1" applyFill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vertical="distributed" wrapText="1"/>
    </xf>
    <xf numFmtId="4" fontId="15" fillId="0" borderId="1" xfId="0" applyNumberFormat="1" applyFont="1" applyBorder="1" applyAlignment="1">
      <alignment vertical="distributed" wrapText="1"/>
    </xf>
    <xf numFmtId="0" fontId="2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view="pageBreakPreview" topLeftCell="B104" zoomScaleSheetLayoutView="100" workbookViewId="0">
      <selection activeCell="G119" sqref="G119:G122"/>
    </sheetView>
  </sheetViews>
  <sheetFormatPr defaultRowHeight="15" x14ac:dyDescent="0.25"/>
  <cols>
    <col min="1" max="1" width="6.5703125" hidden="1" customWidth="1"/>
    <col min="2" max="2" width="49.28515625" customWidth="1"/>
    <col min="3" max="3" width="19.85546875" customWidth="1"/>
    <col min="4" max="4" width="17.28515625" customWidth="1"/>
    <col min="5" max="5" width="14.85546875" customWidth="1"/>
    <col min="6" max="6" width="15.42578125" customWidth="1"/>
    <col min="7" max="7" width="20.85546875" customWidth="1"/>
  </cols>
  <sheetData>
    <row r="1" spans="1:7" ht="66" customHeight="1" x14ac:dyDescent="0.25">
      <c r="A1" s="813" t="s">
        <v>405</v>
      </c>
      <c r="B1" s="814"/>
      <c r="C1" s="814"/>
      <c r="D1" s="814"/>
      <c r="E1" s="814"/>
      <c r="F1" s="814"/>
      <c r="G1" s="814"/>
    </row>
    <row r="2" spans="1:7" ht="78" customHeight="1" x14ac:dyDescent="0.25">
      <c r="A2" s="815" t="s">
        <v>318</v>
      </c>
      <c r="B2" s="815"/>
      <c r="C2" s="815"/>
      <c r="D2" s="815"/>
      <c r="E2" s="815"/>
      <c r="F2" s="815"/>
      <c r="G2" s="815"/>
    </row>
    <row r="3" spans="1:7" x14ac:dyDescent="0.25">
      <c r="A3" s="816" t="s">
        <v>252</v>
      </c>
      <c r="B3" s="816"/>
      <c r="C3" s="816"/>
      <c r="D3" s="816"/>
      <c r="E3" s="816"/>
      <c r="F3" s="816"/>
      <c r="G3" s="817"/>
    </row>
    <row r="4" spans="1:7" ht="15" customHeight="1" x14ac:dyDescent="0.25">
      <c r="A4" s="811" t="s">
        <v>0</v>
      </c>
      <c r="B4" s="804" t="s">
        <v>78</v>
      </c>
      <c r="C4" s="140"/>
      <c r="D4" s="139" t="s">
        <v>240</v>
      </c>
      <c r="E4" s="139" t="s">
        <v>253</v>
      </c>
      <c r="F4" s="139" t="s">
        <v>390</v>
      </c>
      <c r="G4" s="811" t="s">
        <v>83</v>
      </c>
    </row>
    <row r="5" spans="1:7" ht="37.5" customHeight="1" x14ac:dyDescent="0.25">
      <c r="A5" s="812"/>
      <c r="B5" s="805"/>
      <c r="C5" s="141"/>
      <c r="D5" s="142" t="s">
        <v>77</v>
      </c>
      <c r="E5" s="142" t="s">
        <v>77</v>
      </c>
      <c r="F5" s="142" t="s">
        <v>77</v>
      </c>
      <c r="G5" s="812"/>
    </row>
    <row r="6" spans="1:7" x14ac:dyDescent="0.25">
      <c r="A6" s="133"/>
      <c r="B6" s="133" t="s">
        <v>79</v>
      </c>
      <c r="C6" s="133"/>
      <c r="D6" s="143">
        <f>D8+D14</f>
        <v>7702000</v>
      </c>
      <c r="E6" s="143">
        <f t="shared" ref="E6:F6" si="0">E8+E14</f>
        <v>0</v>
      </c>
      <c r="F6" s="143">
        <f t="shared" si="0"/>
        <v>0</v>
      </c>
      <c r="G6" s="144"/>
    </row>
    <row r="7" spans="1:7" x14ac:dyDescent="0.25">
      <c r="A7" s="134"/>
      <c r="B7" s="134" t="s">
        <v>80</v>
      </c>
      <c r="C7" s="134"/>
      <c r="D7" s="145"/>
      <c r="E7" s="146"/>
      <c r="F7" s="146"/>
      <c r="G7" s="134"/>
    </row>
    <row r="8" spans="1:7" x14ac:dyDescent="0.25">
      <c r="A8" s="135"/>
      <c r="B8" s="135" t="s">
        <v>197</v>
      </c>
      <c r="C8" s="135"/>
      <c r="D8" s="147">
        <f>D9+D10</f>
        <v>180000</v>
      </c>
      <c r="E8" s="147">
        <f t="shared" ref="E8:F8" si="1">E9</f>
        <v>0</v>
      </c>
      <c r="F8" s="147">
        <f t="shared" si="1"/>
        <v>0</v>
      </c>
      <c r="G8" s="148"/>
    </row>
    <row r="9" spans="1:7" ht="22.5" x14ac:dyDescent="0.25">
      <c r="A9" s="135"/>
      <c r="B9" s="31" t="s">
        <v>516</v>
      </c>
      <c r="C9" s="149" t="s">
        <v>517</v>
      </c>
      <c r="D9" s="150">
        <v>180000</v>
      </c>
      <c r="E9" s="151"/>
      <c r="F9" s="151"/>
      <c r="G9" s="800" t="s">
        <v>518</v>
      </c>
    </row>
    <row r="10" spans="1:7" hidden="1" x14ac:dyDescent="0.25">
      <c r="A10" s="134"/>
      <c r="B10" s="134"/>
      <c r="C10" s="152"/>
      <c r="D10" s="145"/>
      <c r="E10" s="146"/>
      <c r="F10" s="146"/>
      <c r="G10" s="801"/>
    </row>
    <row r="11" spans="1:7" hidden="1" x14ac:dyDescent="0.25">
      <c r="A11" s="134"/>
      <c r="B11" s="134"/>
      <c r="C11" s="134"/>
      <c r="D11" s="145"/>
      <c r="E11" s="146"/>
      <c r="F11" s="146"/>
      <c r="G11" s="801"/>
    </row>
    <row r="12" spans="1:7" hidden="1" x14ac:dyDescent="0.25">
      <c r="A12" s="134"/>
      <c r="B12" s="134"/>
      <c r="C12" s="134"/>
      <c r="D12" s="145"/>
      <c r="E12" s="146"/>
      <c r="F12" s="146"/>
      <c r="G12" s="801"/>
    </row>
    <row r="13" spans="1:7" hidden="1" x14ac:dyDescent="0.25">
      <c r="A13" s="134"/>
      <c r="B13" s="134"/>
      <c r="C13" s="134"/>
      <c r="D13" s="145"/>
      <c r="E13" s="146"/>
      <c r="F13" s="146"/>
      <c r="G13" s="802"/>
    </row>
    <row r="14" spans="1:7" s="137" customFormat="1" x14ac:dyDescent="0.25">
      <c r="A14" s="136"/>
      <c r="B14" s="135" t="s">
        <v>198</v>
      </c>
      <c r="C14" s="135"/>
      <c r="D14" s="147">
        <f>D15+D16+D17+D18+D19+D20+D21</f>
        <v>7522000</v>
      </c>
      <c r="E14" s="147">
        <f t="shared" ref="E14:F14" si="2">E15+E16+E17+E18+E19+E20+E21</f>
        <v>0</v>
      </c>
      <c r="F14" s="147">
        <f t="shared" si="2"/>
        <v>0</v>
      </c>
      <c r="G14" s="135"/>
    </row>
    <row r="15" spans="1:7" ht="42.75" customHeight="1" x14ac:dyDescent="0.25">
      <c r="A15" s="119"/>
      <c r="B15" s="134" t="s">
        <v>324</v>
      </c>
      <c r="C15" s="153" t="s">
        <v>491</v>
      </c>
      <c r="D15" s="145">
        <v>2200000</v>
      </c>
      <c r="E15" s="146"/>
      <c r="F15" s="146"/>
      <c r="G15" s="134" t="s">
        <v>519</v>
      </c>
    </row>
    <row r="16" spans="1:7" ht="44.25" hidden="1" customHeight="1" x14ac:dyDescent="0.25">
      <c r="A16" s="119"/>
      <c r="B16" s="134" t="s">
        <v>325</v>
      </c>
      <c r="C16" s="152" t="s">
        <v>326</v>
      </c>
      <c r="D16" s="145"/>
      <c r="E16" s="146"/>
      <c r="F16" s="146"/>
      <c r="G16" s="134"/>
    </row>
    <row r="17" spans="1:7" ht="47.25" customHeight="1" x14ac:dyDescent="0.25">
      <c r="A17" s="119"/>
      <c r="B17" s="134" t="s">
        <v>323</v>
      </c>
      <c r="C17" s="152" t="s">
        <v>327</v>
      </c>
      <c r="D17" s="145">
        <v>1275000</v>
      </c>
      <c r="E17" s="154"/>
      <c r="F17" s="154"/>
      <c r="G17" s="134" t="s">
        <v>520</v>
      </c>
    </row>
    <row r="18" spans="1:7" ht="38.25" x14ac:dyDescent="0.25">
      <c r="A18" s="119"/>
      <c r="B18" s="134" t="s">
        <v>317</v>
      </c>
      <c r="C18" s="152" t="s">
        <v>319</v>
      </c>
      <c r="D18" s="145">
        <v>47000</v>
      </c>
      <c r="E18" s="146"/>
      <c r="F18" s="146"/>
      <c r="G18" s="134" t="s">
        <v>521</v>
      </c>
    </row>
    <row r="19" spans="1:7" ht="37.5" customHeight="1" x14ac:dyDescent="0.25">
      <c r="A19" s="119"/>
      <c r="B19" s="134" t="s">
        <v>492</v>
      </c>
      <c r="C19" s="152" t="s">
        <v>493</v>
      </c>
      <c r="D19" s="145">
        <v>4000000</v>
      </c>
      <c r="E19" s="146"/>
      <c r="F19" s="146"/>
      <c r="G19" s="134" t="s">
        <v>519</v>
      </c>
    </row>
    <row r="20" spans="1:7" ht="15" hidden="1" customHeight="1" x14ac:dyDescent="0.25">
      <c r="A20" s="119"/>
      <c r="B20" s="134"/>
      <c r="C20" s="155"/>
      <c r="D20" s="145"/>
      <c r="E20" s="146"/>
      <c r="F20" s="146"/>
      <c r="G20" s="134"/>
    </row>
    <row r="21" spans="1:7" hidden="1" x14ac:dyDescent="0.25">
      <c r="A21" s="119"/>
      <c r="B21" s="134"/>
      <c r="C21" s="152"/>
      <c r="D21" s="145"/>
      <c r="E21" s="146"/>
      <c r="F21" s="146"/>
      <c r="G21" s="134"/>
    </row>
    <row r="22" spans="1:7" x14ac:dyDescent="0.25">
      <c r="A22" s="117"/>
      <c r="B22" s="133" t="s">
        <v>199</v>
      </c>
      <c r="C22" s="133"/>
      <c r="D22" s="143">
        <f>D23</f>
        <v>109473797</v>
      </c>
      <c r="E22" s="143">
        <f>E23+E119</f>
        <v>109865000</v>
      </c>
      <c r="F22" s="143">
        <f>F23+F119</f>
        <v>0</v>
      </c>
      <c r="G22" s="118"/>
    </row>
    <row r="23" spans="1:7" ht="25.5" x14ac:dyDescent="0.25">
      <c r="A23" s="117"/>
      <c r="B23" s="133" t="s">
        <v>304</v>
      </c>
      <c r="C23" s="133"/>
      <c r="D23" s="143">
        <f>D24+D28+D45+D89</f>
        <v>109473797</v>
      </c>
      <c r="E23" s="143">
        <f>E24+E28+E45+E89</f>
        <v>109865000</v>
      </c>
      <c r="F23" s="143">
        <f>F24+F28+F45+F89</f>
        <v>0</v>
      </c>
      <c r="G23" s="118"/>
    </row>
    <row r="24" spans="1:7" ht="31.7" customHeight="1" x14ac:dyDescent="0.25">
      <c r="A24" s="117"/>
      <c r="B24" s="456" t="s">
        <v>207</v>
      </c>
      <c r="C24" s="457"/>
      <c r="D24" s="143">
        <f>D25+D27</f>
        <v>12390000</v>
      </c>
      <c r="E24" s="143">
        <f t="shared" ref="E24:F24" si="3">E26</f>
        <v>0</v>
      </c>
      <c r="F24" s="143">
        <f t="shared" si="3"/>
        <v>0</v>
      </c>
      <c r="G24" s="133"/>
    </row>
    <row r="25" spans="1:7" ht="40.5" customHeight="1" x14ac:dyDescent="0.25">
      <c r="A25" s="117"/>
      <c r="B25" s="459" t="s">
        <v>495</v>
      </c>
      <c r="C25" s="592" t="s">
        <v>494</v>
      </c>
      <c r="D25" s="593">
        <v>11800000</v>
      </c>
      <c r="E25" s="143"/>
      <c r="F25" s="143"/>
      <c r="G25" s="133"/>
    </row>
    <row r="26" spans="1:7" ht="42.75" hidden="1" customHeight="1" x14ac:dyDescent="0.25">
      <c r="A26" s="117"/>
      <c r="B26" s="459" t="s">
        <v>411</v>
      </c>
      <c r="C26" s="460" t="s">
        <v>412</v>
      </c>
      <c r="D26" s="461"/>
      <c r="E26" s="458"/>
      <c r="F26" s="458"/>
      <c r="G26" s="144"/>
    </row>
    <row r="27" spans="1:7" ht="32.25" customHeight="1" x14ac:dyDescent="0.25">
      <c r="A27" s="117"/>
      <c r="B27" s="459" t="s">
        <v>496</v>
      </c>
      <c r="C27" s="460" t="s">
        <v>497</v>
      </c>
      <c r="D27" s="461">
        <v>590000</v>
      </c>
      <c r="E27" s="458"/>
      <c r="F27" s="458"/>
      <c r="G27" s="144"/>
    </row>
    <row r="28" spans="1:7" ht="40.5" x14ac:dyDescent="0.25">
      <c r="A28" s="121"/>
      <c r="B28" s="135" t="s">
        <v>81</v>
      </c>
      <c r="C28" s="156"/>
      <c r="D28" s="147">
        <f>D31+D32+D33+D34+D36</f>
        <v>4752498</v>
      </c>
      <c r="E28" s="147">
        <f t="shared" ref="E28:F28" si="4">E29+E30+E35+E37+E38+E39+E44</f>
        <v>0</v>
      </c>
      <c r="F28" s="147">
        <f t="shared" si="4"/>
        <v>0</v>
      </c>
      <c r="G28" s="148"/>
    </row>
    <row r="29" spans="1:7" ht="51" hidden="1" x14ac:dyDescent="0.25">
      <c r="A29" s="121"/>
      <c r="B29" s="31" t="s">
        <v>449</v>
      </c>
      <c r="C29" s="157" t="s">
        <v>413</v>
      </c>
      <c r="D29" s="150"/>
      <c r="E29" s="158"/>
      <c r="F29" s="158"/>
      <c r="G29" s="808" t="s">
        <v>293</v>
      </c>
    </row>
    <row r="30" spans="1:7" ht="42.75" hidden="1" customHeight="1" x14ac:dyDescent="0.25">
      <c r="A30" s="121"/>
      <c r="B30" s="31" t="s">
        <v>450</v>
      </c>
      <c r="C30" s="157" t="s">
        <v>414</v>
      </c>
      <c r="D30" s="150"/>
      <c r="E30" s="150"/>
      <c r="F30" s="150"/>
      <c r="G30" s="809"/>
    </row>
    <row r="31" spans="1:7" ht="42.75" customHeight="1" x14ac:dyDescent="0.25">
      <c r="A31" s="121"/>
      <c r="B31" s="31" t="s">
        <v>515</v>
      </c>
      <c r="C31" s="157" t="s">
        <v>514</v>
      </c>
      <c r="D31" s="150">
        <v>1800000</v>
      </c>
      <c r="E31" s="150"/>
      <c r="F31" s="150"/>
      <c r="G31" s="809"/>
    </row>
    <row r="32" spans="1:7" ht="25.5" x14ac:dyDescent="0.25">
      <c r="A32" s="121"/>
      <c r="B32" s="31" t="s">
        <v>498</v>
      </c>
      <c r="C32" s="157" t="s">
        <v>499</v>
      </c>
      <c r="D32" s="150">
        <v>60473</v>
      </c>
      <c r="E32" s="150"/>
      <c r="F32" s="150"/>
      <c r="G32" s="809"/>
    </row>
    <row r="33" spans="1:7" ht="38.25" x14ac:dyDescent="0.25">
      <c r="A33" s="121"/>
      <c r="B33" s="31" t="s">
        <v>502</v>
      </c>
      <c r="C33" s="157" t="s">
        <v>503</v>
      </c>
      <c r="D33" s="150">
        <v>2215744</v>
      </c>
      <c r="E33" s="150"/>
      <c r="F33" s="150"/>
      <c r="G33" s="809"/>
    </row>
    <row r="34" spans="1:7" ht="38.25" x14ac:dyDescent="0.25">
      <c r="A34" s="121"/>
      <c r="B34" s="31" t="s">
        <v>500</v>
      </c>
      <c r="C34" s="157" t="s">
        <v>501</v>
      </c>
      <c r="D34" s="150">
        <v>121125</v>
      </c>
      <c r="E34" s="150"/>
      <c r="F34" s="150"/>
      <c r="G34" s="809"/>
    </row>
    <row r="35" spans="1:7" ht="36.950000000000003" hidden="1" customHeight="1" x14ac:dyDescent="0.25">
      <c r="A35" s="121"/>
      <c r="B35" s="31" t="s">
        <v>451</v>
      </c>
      <c r="C35" s="157" t="s">
        <v>415</v>
      </c>
      <c r="D35" s="150"/>
      <c r="E35" s="150"/>
      <c r="F35" s="150"/>
      <c r="G35" s="809"/>
    </row>
    <row r="36" spans="1:7" ht="36.950000000000003" customHeight="1" x14ac:dyDescent="0.25">
      <c r="A36" s="121"/>
      <c r="B36" s="31" t="s">
        <v>524</v>
      </c>
      <c r="C36" s="157" t="s">
        <v>523</v>
      </c>
      <c r="D36" s="150">
        <v>555156</v>
      </c>
      <c r="E36" s="150"/>
      <c r="F36" s="150"/>
      <c r="G36" s="809"/>
    </row>
    <row r="37" spans="1:7" ht="38.25" hidden="1" x14ac:dyDescent="0.25">
      <c r="A37" s="121"/>
      <c r="B37" s="31" t="s">
        <v>417</v>
      </c>
      <c r="C37" s="157" t="s">
        <v>416</v>
      </c>
      <c r="D37" s="150"/>
      <c r="E37" s="150"/>
      <c r="F37" s="150"/>
      <c r="G37" s="809"/>
    </row>
    <row r="38" spans="1:7" ht="38.25" hidden="1" x14ac:dyDescent="0.25">
      <c r="A38" s="121"/>
      <c r="B38" s="31" t="s">
        <v>452</v>
      </c>
      <c r="C38" s="157" t="s">
        <v>419</v>
      </c>
      <c r="D38" s="150"/>
      <c r="E38" s="158"/>
      <c r="F38" s="158"/>
      <c r="G38" s="809"/>
    </row>
    <row r="39" spans="1:7" ht="25.5" hidden="1" x14ac:dyDescent="0.25">
      <c r="A39" s="121"/>
      <c r="B39" s="31" t="s">
        <v>453</v>
      </c>
      <c r="C39" s="157" t="s">
        <v>418</v>
      </c>
      <c r="D39" s="150"/>
      <c r="E39" s="150"/>
      <c r="F39" s="150"/>
      <c r="G39" s="809"/>
    </row>
    <row r="40" spans="1:7" ht="15" hidden="1" customHeight="1" x14ac:dyDescent="0.25">
      <c r="A40" s="121"/>
      <c r="B40" s="31"/>
      <c r="C40" s="157"/>
      <c r="D40" s="150"/>
      <c r="E40" s="150"/>
      <c r="F40" s="150"/>
      <c r="G40" s="809"/>
    </row>
    <row r="41" spans="1:7" ht="15" hidden="1" customHeight="1" x14ac:dyDescent="0.25">
      <c r="A41" s="119"/>
      <c r="B41" s="134"/>
      <c r="C41" s="153"/>
      <c r="D41" s="145"/>
      <c r="E41" s="159"/>
      <c r="F41" s="160"/>
      <c r="G41" s="809"/>
    </row>
    <row r="42" spans="1:7" ht="15" hidden="1" customHeight="1" x14ac:dyDescent="0.25">
      <c r="A42" s="119"/>
      <c r="B42" s="134"/>
      <c r="C42" s="153"/>
      <c r="D42" s="145"/>
      <c r="E42" s="159"/>
      <c r="F42" s="160"/>
      <c r="G42" s="809"/>
    </row>
    <row r="43" spans="1:7" ht="10.5" hidden="1" customHeight="1" x14ac:dyDescent="0.25">
      <c r="A43" s="119"/>
      <c r="B43" s="134"/>
      <c r="C43" s="153"/>
      <c r="D43" s="145"/>
      <c r="E43" s="159"/>
      <c r="F43" s="160"/>
      <c r="G43" s="809"/>
    </row>
    <row r="44" spans="1:7" ht="38.25" hidden="1" customHeight="1" x14ac:dyDescent="0.25">
      <c r="A44" s="123"/>
      <c r="B44" s="161" t="s">
        <v>385</v>
      </c>
      <c r="C44" s="500" t="s">
        <v>386</v>
      </c>
      <c r="D44" s="150"/>
      <c r="E44" s="162"/>
      <c r="F44" s="162"/>
      <c r="G44" s="810"/>
    </row>
    <row r="45" spans="1:7" ht="27" x14ac:dyDescent="0.25">
      <c r="A45" s="121"/>
      <c r="B45" s="135" t="s">
        <v>82</v>
      </c>
      <c r="C45" s="135"/>
      <c r="D45" s="147">
        <f>D46+D47+D48+D49+D50+D51+D52+D53+D54+D55+D56+D57+D58+D59+D60+D61+D62+D63+D64+D65+D66+D67+D68+D69+D70+D71+D72+D73+D74+D75+D76+D77+D78+D79+D80+D81+D82+D83</f>
        <v>5786405</v>
      </c>
      <c r="E45" s="147">
        <f>E52+E53+E54+E56+E57+E58+E59+E63+E65+E66+E69</f>
        <v>0</v>
      </c>
      <c r="F45" s="147">
        <f>F52+F53+F54+F56+F57+F58+F59+F63+F65+F66+F69+F79</f>
        <v>0</v>
      </c>
      <c r="G45" s="122"/>
    </row>
    <row r="46" spans="1:7" ht="25.5" hidden="1" x14ac:dyDescent="0.25">
      <c r="A46" s="121"/>
      <c r="B46" s="31" t="s">
        <v>215</v>
      </c>
      <c r="C46" s="149" t="s">
        <v>309</v>
      </c>
      <c r="D46" s="163"/>
      <c r="E46" s="128"/>
      <c r="F46" s="128"/>
      <c r="G46" s="808" t="s">
        <v>293</v>
      </c>
    </row>
    <row r="47" spans="1:7" ht="25.5" hidden="1" x14ac:dyDescent="0.25">
      <c r="A47" s="121"/>
      <c r="B47" s="31" t="s">
        <v>375</v>
      </c>
      <c r="C47" s="149" t="s">
        <v>370</v>
      </c>
      <c r="D47" s="163"/>
      <c r="E47" s="128"/>
      <c r="F47" s="128"/>
      <c r="G47" s="809"/>
    </row>
    <row r="48" spans="1:7" ht="51" hidden="1" x14ac:dyDescent="0.25">
      <c r="A48" s="121"/>
      <c r="B48" s="31" t="s">
        <v>328</v>
      </c>
      <c r="C48" s="149" t="s">
        <v>329</v>
      </c>
      <c r="D48" s="163"/>
      <c r="E48" s="128"/>
      <c r="F48" s="128"/>
      <c r="G48" s="809"/>
    </row>
    <row r="49" spans="1:7" ht="51" x14ac:dyDescent="0.25">
      <c r="A49" s="121"/>
      <c r="B49" s="31" t="s">
        <v>505</v>
      </c>
      <c r="C49" s="149" t="s">
        <v>504</v>
      </c>
      <c r="D49" s="150">
        <v>254812</v>
      </c>
      <c r="E49" s="128"/>
      <c r="F49" s="128"/>
      <c r="G49" s="809"/>
    </row>
    <row r="50" spans="1:7" ht="38.25" hidden="1" x14ac:dyDescent="0.25">
      <c r="A50" s="121"/>
      <c r="B50" s="31" t="s">
        <v>331</v>
      </c>
      <c r="C50" s="149" t="s">
        <v>330</v>
      </c>
      <c r="D50" s="163"/>
      <c r="E50" s="128"/>
      <c r="F50" s="128"/>
      <c r="G50" s="809"/>
    </row>
    <row r="51" spans="1:7" ht="51" hidden="1" x14ac:dyDescent="0.25">
      <c r="A51" s="121"/>
      <c r="B51" s="31" t="s">
        <v>332</v>
      </c>
      <c r="C51" s="149" t="s">
        <v>340</v>
      </c>
      <c r="D51" s="163"/>
      <c r="E51" s="128"/>
      <c r="F51" s="128"/>
      <c r="G51" s="809"/>
    </row>
    <row r="52" spans="1:7" ht="25.5" hidden="1" x14ac:dyDescent="0.25">
      <c r="A52" s="121"/>
      <c r="B52" s="31" t="s">
        <v>333</v>
      </c>
      <c r="C52" s="149" t="s">
        <v>341</v>
      </c>
      <c r="D52" s="163"/>
      <c r="E52" s="471"/>
      <c r="F52" s="471"/>
      <c r="G52" s="809"/>
    </row>
    <row r="53" spans="1:7" ht="25.5" hidden="1" x14ac:dyDescent="0.25">
      <c r="A53" s="121"/>
      <c r="B53" s="31" t="s">
        <v>334</v>
      </c>
      <c r="C53" s="149" t="s">
        <v>342</v>
      </c>
      <c r="D53" s="163"/>
      <c r="E53" s="471"/>
      <c r="F53" s="471"/>
      <c r="G53" s="809"/>
    </row>
    <row r="54" spans="1:7" ht="25.5" hidden="1" x14ac:dyDescent="0.25">
      <c r="A54" s="121"/>
      <c r="B54" s="31" t="s">
        <v>335</v>
      </c>
      <c r="C54" s="149" t="s">
        <v>343</v>
      </c>
      <c r="D54" s="163"/>
      <c r="E54" s="471"/>
      <c r="F54" s="471"/>
      <c r="G54" s="809"/>
    </row>
    <row r="55" spans="1:7" ht="27.95" customHeight="1" x14ac:dyDescent="0.25">
      <c r="A55" s="121"/>
      <c r="B55" s="31" t="s">
        <v>336</v>
      </c>
      <c r="C55" s="149" t="s">
        <v>344</v>
      </c>
      <c r="D55" s="150">
        <v>3737939</v>
      </c>
      <c r="E55" s="471"/>
      <c r="F55" s="471"/>
      <c r="G55" s="809"/>
    </row>
    <row r="56" spans="1:7" ht="38.25" hidden="1" x14ac:dyDescent="0.25">
      <c r="A56" s="121"/>
      <c r="B56" s="31" t="s">
        <v>337</v>
      </c>
      <c r="C56" s="149" t="s">
        <v>345</v>
      </c>
      <c r="D56" s="163"/>
      <c r="E56" s="471"/>
      <c r="F56" s="471"/>
      <c r="G56" s="809"/>
    </row>
    <row r="57" spans="1:7" ht="21.75" customHeight="1" x14ac:dyDescent="0.25">
      <c r="A57" s="121"/>
      <c r="B57" s="31" t="s">
        <v>338</v>
      </c>
      <c r="C57" s="149" t="s">
        <v>346</v>
      </c>
      <c r="D57" s="150">
        <v>-455000</v>
      </c>
      <c r="E57" s="471"/>
      <c r="F57" s="471"/>
      <c r="G57" s="809"/>
    </row>
    <row r="58" spans="1:7" ht="63.95" customHeight="1" x14ac:dyDescent="0.25">
      <c r="A58" s="121"/>
      <c r="B58" s="31" t="s">
        <v>339</v>
      </c>
      <c r="C58" s="149" t="s">
        <v>347</v>
      </c>
      <c r="D58" s="150">
        <v>123268</v>
      </c>
      <c r="E58" s="471"/>
      <c r="F58" s="471"/>
      <c r="G58" s="809"/>
    </row>
    <row r="59" spans="1:7" ht="31.7" customHeight="1" x14ac:dyDescent="0.25">
      <c r="A59" s="121"/>
      <c r="B59" s="31" t="s">
        <v>454</v>
      </c>
      <c r="C59" s="149" t="s">
        <v>420</v>
      </c>
      <c r="D59" s="150">
        <v>1104600</v>
      </c>
      <c r="E59" s="471"/>
      <c r="F59" s="471"/>
      <c r="G59" s="518"/>
    </row>
    <row r="60" spans="1:7" ht="23.25" hidden="1" customHeight="1" x14ac:dyDescent="0.25">
      <c r="A60" s="119"/>
      <c r="B60" s="164" t="s">
        <v>349</v>
      </c>
      <c r="C60" s="165" t="s">
        <v>348</v>
      </c>
      <c r="D60" s="166"/>
      <c r="E60" s="124"/>
      <c r="F60" s="124"/>
      <c r="G60" s="803" t="s">
        <v>293</v>
      </c>
    </row>
    <row r="61" spans="1:7" ht="51" hidden="1" x14ac:dyDescent="0.25">
      <c r="A61" s="119"/>
      <c r="B61" s="164" t="s">
        <v>296</v>
      </c>
      <c r="C61" s="165" t="s">
        <v>297</v>
      </c>
      <c r="D61" s="166"/>
      <c r="E61" s="124"/>
      <c r="F61" s="124"/>
      <c r="G61" s="803"/>
    </row>
    <row r="62" spans="1:7" ht="38.25" x14ac:dyDescent="0.25">
      <c r="A62" s="119"/>
      <c r="B62" s="164" t="s">
        <v>367</v>
      </c>
      <c r="C62" s="165" t="s">
        <v>362</v>
      </c>
      <c r="D62" s="166">
        <v>118754</v>
      </c>
      <c r="E62" s="124"/>
      <c r="F62" s="124"/>
      <c r="G62" s="803"/>
    </row>
    <row r="63" spans="1:7" ht="25.5" hidden="1" x14ac:dyDescent="0.25">
      <c r="A63" s="119"/>
      <c r="B63" s="164" t="s">
        <v>455</v>
      </c>
      <c r="C63" s="165" t="s">
        <v>421</v>
      </c>
      <c r="D63" s="166"/>
      <c r="E63" s="160"/>
      <c r="F63" s="160"/>
      <c r="G63" s="803"/>
    </row>
    <row r="64" spans="1:7" ht="38.25" x14ac:dyDescent="0.25">
      <c r="A64" s="119"/>
      <c r="B64" s="164" t="s">
        <v>368</v>
      </c>
      <c r="C64" s="165" t="s">
        <v>363</v>
      </c>
      <c r="D64" s="166">
        <v>754759</v>
      </c>
      <c r="E64" s="160"/>
      <c r="F64" s="160"/>
      <c r="G64" s="803"/>
    </row>
    <row r="65" spans="1:7" ht="25.5" hidden="1" x14ac:dyDescent="0.25">
      <c r="A65" s="119"/>
      <c r="B65" s="164" t="s">
        <v>456</v>
      </c>
      <c r="C65" s="165" t="s">
        <v>422</v>
      </c>
      <c r="D65" s="166"/>
      <c r="E65" s="160"/>
      <c r="F65" s="160"/>
      <c r="G65" s="803"/>
    </row>
    <row r="66" spans="1:7" ht="25.5" x14ac:dyDescent="0.25">
      <c r="A66" s="119"/>
      <c r="B66" s="164" t="s">
        <v>457</v>
      </c>
      <c r="C66" s="165" t="s">
        <v>423</v>
      </c>
      <c r="D66" s="166">
        <v>147273</v>
      </c>
      <c r="E66" s="160"/>
      <c r="F66" s="160"/>
      <c r="G66" s="803"/>
    </row>
    <row r="67" spans="1:7" ht="25.5" hidden="1" x14ac:dyDescent="0.25">
      <c r="A67" s="119"/>
      <c r="B67" s="164" t="s">
        <v>351</v>
      </c>
      <c r="C67" s="165" t="s">
        <v>350</v>
      </c>
      <c r="D67" s="166"/>
      <c r="E67" s="160"/>
      <c r="F67" s="160"/>
      <c r="G67" s="803"/>
    </row>
    <row r="68" spans="1:7" ht="51" hidden="1" x14ac:dyDescent="0.25">
      <c r="A68" s="119"/>
      <c r="B68" s="164" t="s">
        <v>369</v>
      </c>
      <c r="C68" s="165" t="s">
        <v>364</v>
      </c>
      <c r="D68" s="166"/>
      <c r="E68" s="160"/>
      <c r="F68" s="160"/>
      <c r="G68" s="803"/>
    </row>
    <row r="69" spans="1:7" s="137" customFormat="1" ht="38.25" hidden="1" x14ac:dyDescent="0.25">
      <c r="A69" s="134"/>
      <c r="B69" s="164" t="s">
        <v>458</v>
      </c>
      <c r="C69" s="165" t="s">
        <v>424</v>
      </c>
      <c r="D69" s="166"/>
      <c r="E69" s="520"/>
      <c r="F69" s="520"/>
      <c r="G69" s="803"/>
    </row>
    <row r="70" spans="1:7" ht="28.5" hidden="1" customHeight="1" x14ac:dyDescent="0.25">
      <c r="A70" s="119"/>
      <c r="B70" s="164" t="s">
        <v>299</v>
      </c>
      <c r="C70" s="165" t="s">
        <v>298</v>
      </c>
      <c r="D70" s="166"/>
      <c r="E70" s="124"/>
      <c r="F70" s="124"/>
      <c r="G70" s="803"/>
    </row>
    <row r="71" spans="1:7" ht="42.75" hidden="1" customHeight="1" x14ac:dyDescent="0.25">
      <c r="A71" s="119"/>
      <c r="B71" s="164" t="s">
        <v>352</v>
      </c>
      <c r="C71" s="165" t="s">
        <v>254</v>
      </c>
      <c r="D71" s="166"/>
      <c r="E71" s="124"/>
      <c r="F71" s="124"/>
      <c r="G71" s="803"/>
    </row>
    <row r="72" spans="1:7" ht="55.5" hidden="1" customHeight="1" x14ac:dyDescent="0.25">
      <c r="A72" s="119"/>
      <c r="B72" s="164" t="s">
        <v>376</v>
      </c>
      <c r="C72" s="165" t="s">
        <v>371</v>
      </c>
      <c r="D72" s="166"/>
      <c r="E72" s="124"/>
      <c r="F72" s="124"/>
      <c r="G72" s="803"/>
    </row>
    <row r="73" spans="1:7" ht="72" hidden="1" customHeight="1" x14ac:dyDescent="0.25">
      <c r="A73" s="119"/>
      <c r="B73" s="164" t="s">
        <v>295</v>
      </c>
      <c r="C73" s="165" t="s">
        <v>294</v>
      </c>
      <c r="D73" s="166"/>
      <c r="E73" s="120"/>
      <c r="F73" s="120"/>
      <c r="G73" s="803"/>
    </row>
    <row r="74" spans="1:7" ht="43.5" hidden="1" customHeight="1" x14ac:dyDescent="0.25">
      <c r="A74" s="119"/>
      <c r="B74" s="164" t="s">
        <v>377</v>
      </c>
      <c r="C74" s="165" t="s">
        <v>372</v>
      </c>
      <c r="D74" s="166"/>
      <c r="E74" s="120"/>
      <c r="F74" s="120"/>
      <c r="G74" s="803"/>
    </row>
    <row r="75" spans="1:7" ht="44.25" hidden="1" customHeight="1" x14ac:dyDescent="0.25">
      <c r="A75" s="119"/>
      <c r="B75" s="164" t="s">
        <v>378</v>
      </c>
      <c r="C75" s="165" t="s">
        <v>373</v>
      </c>
      <c r="D75" s="166"/>
      <c r="E75" s="120"/>
      <c r="F75" s="120"/>
      <c r="G75" s="803"/>
    </row>
    <row r="76" spans="1:7" ht="72" hidden="1" customHeight="1" x14ac:dyDescent="0.25">
      <c r="A76" s="119"/>
      <c r="B76" s="164" t="s">
        <v>379</v>
      </c>
      <c r="C76" s="165" t="s">
        <v>374</v>
      </c>
      <c r="D76" s="166"/>
      <c r="E76" s="120"/>
      <c r="F76" s="120"/>
      <c r="G76" s="803"/>
    </row>
    <row r="77" spans="1:7" ht="38.25" hidden="1" x14ac:dyDescent="0.25">
      <c r="A77" s="119"/>
      <c r="B77" s="164" t="s">
        <v>310</v>
      </c>
      <c r="C77" s="165" t="s">
        <v>255</v>
      </c>
      <c r="D77" s="166"/>
      <c r="E77" s="124"/>
      <c r="F77" s="124"/>
      <c r="G77" s="803"/>
    </row>
    <row r="78" spans="1:7" ht="58.7" hidden="1" customHeight="1" x14ac:dyDescent="0.25">
      <c r="A78" s="119"/>
      <c r="B78" s="161" t="s">
        <v>256</v>
      </c>
      <c r="C78" s="167" t="s">
        <v>257</v>
      </c>
      <c r="D78" s="166"/>
      <c r="E78" s="120"/>
      <c r="F78" s="120"/>
      <c r="G78" s="803"/>
    </row>
    <row r="79" spans="1:7" ht="65.25" hidden="1" customHeight="1" x14ac:dyDescent="0.25">
      <c r="A79" s="119"/>
      <c r="B79" s="161" t="s">
        <v>459</v>
      </c>
      <c r="C79" s="167" t="s">
        <v>425</v>
      </c>
      <c r="D79" s="166"/>
      <c r="E79" s="120"/>
      <c r="F79" s="145"/>
      <c r="G79" s="803"/>
    </row>
    <row r="80" spans="1:7" ht="54.95" hidden="1" customHeight="1" x14ac:dyDescent="0.25">
      <c r="A80" s="119"/>
      <c r="B80" s="164" t="s">
        <v>354</v>
      </c>
      <c r="C80" s="165" t="s">
        <v>353</v>
      </c>
      <c r="D80" s="166"/>
      <c r="E80" s="124"/>
      <c r="F80" s="124"/>
      <c r="G80" s="803"/>
    </row>
    <row r="81" spans="1:7" ht="30.75" hidden="1" customHeight="1" x14ac:dyDescent="0.25">
      <c r="A81" s="119"/>
      <c r="B81" s="164" t="s">
        <v>366</v>
      </c>
      <c r="C81" s="165" t="s">
        <v>365</v>
      </c>
      <c r="D81" s="166"/>
      <c r="E81" s="124"/>
      <c r="F81" s="124"/>
      <c r="G81" s="803"/>
    </row>
    <row r="82" spans="1:7" ht="51" hidden="1" x14ac:dyDescent="0.25">
      <c r="A82" s="119"/>
      <c r="B82" s="164" t="s">
        <v>356</v>
      </c>
      <c r="C82" s="165" t="s">
        <v>355</v>
      </c>
      <c r="D82" s="166"/>
      <c r="E82" s="124"/>
      <c r="F82" s="124"/>
      <c r="G82" s="803"/>
    </row>
    <row r="83" spans="1:7" ht="26.25" hidden="1" customHeight="1" x14ac:dyDescent="0.25">
      <c r="A83" s="119"/>
      <c r="B83" s="164" t="s">
        <v>232</v>
      </c>
      <c r="C83" s="165" t="s">
        <v>357</v>
      </c>
      <c r="D83" s="166"/>
      <c r="E83" s="120"/>
      <c r="F83" s="120"/>
      <c r="G83" s="803"/>
    </row>
    <row r="84" spans="1:7" hidden="1" x14ac:dyDescent="0.25">
      <c r="A84" s="119"/>
      <c r="B84" s="126"/>
      <c r="C84" s="126"/>
      <c r="D84" s="125"/>
      <c r="E84" s="124"/>
      <c r="F84" s="124"/>
      <c r="G84" s="803"/>
    </row>
    <row r="85" spans="1:7" hidden="1" x14ac:dyDescent="0.25">
      <c r="A85" s="119"/>
      <c r="B85" s="126"/>
      <c r="C85" s="126"/>
      <c r="D85" s="129"/>
      <c r="E85" s="124"/>
      <c r="F85" s="124"/>
      <c r="G85" s="803"/>
    </row>
    <row r="86" spans="1:7" hidden="1" x14ac:dyDescent="0.25">
      <c r="A86" s="119"/>
      <c r="B86" s="126"/>
      <c r="C86" s="126"/>
      <c r="D86" s="129"/>
      <c r="E86" s="124"/>
      <c r="F86" s="124"/>
      <c r="G86" s="803"/>
    </row>
    <row r="87" spans="1:7" hidden="1" x14ac:dyDescent="0.25">
      <c r="A87" s="119"/>
      <c r="B87" s="126"/>
      <c r="C87" s="126"/>
      <c r="D87" s="129"/>
      <c r="E87" s="124"/>
      <c r="F87" s="124"/>
      <c r="G87" s="803"/>
    </row>
    <row r="88" spans="1:7" hidden="1" x14ac:dyDescent="0.25">
      <c r="A88" s="119"/>
      <c r="B88" s="126"/>
      <c r="C88" s="126"/>
      <c r="D88" s="129"/>
      <c r="E88" s="124"/>
      <c r="F88" s="124"/>
      <c r="G88" s="130"/>
    </row>
    <row r="89" spans="1:7" x14ac:dyDescent="0.25">
      <c r="A89" s="131"/>
      <c r="B89" s="466" t="s">
        <v>84</v>
      </c>
      <c r="C89" s="466"/>
      <c r="D89" s="467">
        <f>D90+D117+D118</f>
        <v>86544894</v>
      </c>
      <c r="E89" s="467">
        <f>E90+E118</f>
        <v>109865000</v>
      </c>
      <c r="F89" s="467">
        <f>F90+F118</f>
        <v>0</v>
      </c>
      <c r="G89" s="148"/>
    </row>
    <row r="90" spans="1:7" ht="39.75" customHeight="1" x14ac:dyDescent="0.25">
      <c r="A90" s="132"/>
      <c r="B90" s="135" t="s">
        <v>192</v>
      </c>
      <c r="C90" s="135"/>
      <c r="D90" s="468">
        <f>D97+D98+D99+D100+D101+D102+D103+D104+D105+D106+D107+D108+D109+D110+D111+D112+D113+D114+D115+D116</f>
        <v>78088804</v>
      </c>
      <c r="E90" s="468">
        <f>SUM(E91:E116)</f>
        <v>109865000</v>
      </c>
      <c r="F90" s="468">
        <f>SUM(F91:F116)</f>
        <v>0</v>
      </c>
      <c r="G90" s="148"/>
    </row>
    <row r="91" spans="1:7" ht="38.25" hidden="1" x14ac:dyDescent="0.25">
      <c r="A91" s="132"/>
      <c r="B91" s="469" t="s">
        <v>263</v>
      </c>
      <c r="C91" s="470" t="s">
        <v>259</v>
      </c>
      <c r="D91" s="471"/>
      <c r="E91" s="471"/>
      <c r="F91" s="471"/>
      <c r="G91" s="465"/>
    </row>
    <row r="92" spans="1:7" ht="63.75" hidden="1" x14ac:dyDescent="0.25">
      <c r="A92" s="132"/>
      <c r="B92" s="469" t="s">
        <v>262</v>
      </c>
      <c r="C92" s="470" t="s">
        <v>260</v>
      </c>
      <c r="D92" s="471"/>
      <c r="E92" s="471"/>
      <c r="F92" s="471"/>
      <c r="G92" s="465"/>
    </row>
    <row r="93" spans="1:7" ht="51" hidden="1" x14ac:dyDescent="0.25">
      <c r="A93" s="132"/>
      <c r="B93" s="469" t="s">
        <v>266</v>
      </c>
      <c r="C93" s="470" t="s">
        <v>264</v>
      </c>
      <c r="D93" s="471"/>
      <c r="E93" s="471"/>
      <c r="F93" s="471"/>
      <c r="G93" s="806" t="s">
        <v>481</v>
      </c>
    </row>
    <row r="94" spans="1:7" ht="63.75" hidden="1" x14ac:dyDescent="0.25">
      <c r="A94" s="132"/>
      <c r="B94" s="469" t="s">
        <v>243</v>
      </c>
      <c r="C94" s="470" t="s">
        <v>258</v>
      </c>
      <c r="D94" s="471"/>
      <c r="E94" s="472"/>
      <c r="F94" s="472"/>
      <c r="G94" s="807"/>
    </row>
    <row r="95" spans="1:7" ht="25.5" hidden="1" x14ac:dyDescent="0.25">
      <c r="A95" s="132"/>
      <c r="B95" s="469" t="s">
        <v>267</v>
      </c>
      <c r="C95" s="470" t="s">
        <v>265</v>
      </c>
      <c r="D95" s="471"/>
      <c r="E95" s="472"/>
      <c r="F95" s="472"/>
      <c r="G95" s="807"/>
    </row>
    <row r="96" spans="1:7" ht="51" hidden="1" x14ac:dyDescent="0.25">
      <c r="A96" s="132"/>
      <c r="B96" s="469" t="s">
        <v>241</v>
      </c>
      <c r="C96" s="470" t="s">
        <v>261</v>
      </c>
      <c r="D96" s="471"/>
      <c r="E96" s="472"/>
      <c r="F96" s="472"/>
      <c r="G96" s="807"/>
    </row>
    <row r="97" spans="1:7" ht="25.5" hidden="1" x14ac:dyDescent="0.25">
      <c r="A97" s="132"/>
      <c r="B97" s="469" t="s">
        <v>460</v>
      </c>
      <c r="C97" s="470" t="s">
        <v>426</v>
      </c>
      <c r="D97" s="471"/>
      <c r="E97" s="472"/>
      <c r="F97" s="472"/>
      <c r="G97" s="807"/>
    </row>
    <row r="98" spans="1:7" ht="51" x14ac:dyDescent="0.25">
      <c r="A98" s="132"/>
      <c r="B98" s="469" t="s">
        <v>461</v>
      </c>
      <c r="C98" s="470" t="s">
        <v>427</v>
      </c>
      <c r="D98" s="150">
        <f>75000+583360</f>
        <v>658360</v>
      </c>
      <c r="E98" s="472"/>
      <c r="F98" s="472"/>
      <c r="G98" s="807"/>
    </row>
    <row r="99" spans="1:7" ht="51" hidden="1" x14ac:dyDescent="0.25">
      <c r="A99" s="132"/>
      <c r="B99" s="469" t="s">
        <v>462</v>
      </c>
      <c r="C99" s="470" t="s">
        <v>428</v>
      </c>
      <c r="D99" s="150"/>
      <c r="E99" s="472"/>
      <c r="F99" s="472"/>
      <c r="G99" s="807"/>
    </row>
    <row r="100" spans="1:7" ht="25.5" x14ac:dyDescent="0.25">
      <c r="A100" s="132"/>
      <c r="B100" s="469" t="s">
        <v>463</v>
      </c>
      <c r="C100" s="470" t="s">
        <v>429</v>
      </c>
      <c r="D100" s="150">
        <f>956000+176000+7800000+6000000</f>
        <v>14932000</v>
      </c>
      <c r="E100" s="150">
        <v>107790000</v>
      </c>
      <c r="F100" s="472"/>
      <c r="G100" s="807"/>
    </row>
    <row r="101" spans="1:7" ht="38.25" x14ac:dyDescent="0.25">
      <c r="A101" s="132"/>
      <c r="B101" s="469" t="s">
        <v>464</v>
      </c>
      <c r="C101" s="470" t="s">
        <v>430</v>
      </c>
      <c r="D101" s="150">
        <f>482200+3300000</f>
        <v>3782200</v>
      </c>
      <c r="E101" s="472"/>
      <c r="F101" s="472"/>
      <c r="G101" s="807"/>
    </row>
    <row r="102" spans="1:7" ht="25.5" x14ac:dyDescent="0.25">
      <c r="A102" s="119"/>
      <c r="B102" s="473" t="s">
        <v>465</v>
      </c>
      <c r="C102" s="474" t="s">
        <v>431</v>
      </c>
      <c r="D102" s="166">
        <v>2000000</v>
      </c>
      <c r="E102" s="160"/>
      <c r="F102" s="160"/>
      <c r="G102" s="807"/>
    </row>
    <row r="103" spans="1:7" ht="27.95" hidden="1" customHeight="1" x14ac:dyDescent="0.25">
      <c r="A103" s="119"/>
      <c r="B103" s="473" t="s">
        <v>466</v>
      </c>
      <c r="C103" s="474" t="s">
        <v>432</v>
      </c>
      <c r="D103" s="166"/>
      <c r="E103" s="150"/>
      <c r="F103" s="160"/>
      <c r="G103" s="807"/>
    </row>
    <row r="104" spans="1:7" ht="51" x14ac:dyDescent="0.25">
      <c r="A104" s="119"/>
      <c r="B104" s="473" t="s">
        <v>467</v>
      </c>
      <c r="C104" s="474" t="s">
        <v>433</v>
      </c>
      <c r="D104" s="166">
        <v>965000</v>
      </c>
      <c r="E104" s="150"/>
      <c r="F104" s="160"/>
      <c r="G104" s="807"/>
    </row>
    <row r="105" spans="1:7" ht="38.25" x14ac:dyDescent="0.25">
      <c r="A105" s="119"/>
      <c r="B105" s="473" t="s">
        <v>468</v>
      </c>
      <c r="C105" s="474" t="s">
        <v>434</v>
      </c>
      <c r="D105" s="166"/>
      <c r="E105" s="150">
        <v>-3000000</v>
      </c>
      <c r="F105" s="160"/>
      <c r="G105" s="807"/>
    </row>
    <row r="106" spans="1:7" ht="38.25" hidden="1" x14ac:dyDescent="0.25">
      <c r="A106" s="119"/>
      <c r="B106" s="164" t="s">
        <v>469</v>
      </c>
      <c r="C106" s="165" t="s">
        <v>435</v>
      </c>
      <c r="D106" s="166"/>
      <c r="E106" s="160"/>
      <c r="F106" s="160"/>
      <c r="G106" s="807"/>
    </row>
    <row r="107" spans="1:7" ht="25.5" x14ac:dyDescent="0.25">
      <c r="A107" s="119"/>
      <c r="B107" s="164" t="s">
        <v>470</v>
      </c>
      <c r="C107" s="165" t="s">
        <v>436</v>
      </c>
      <c r="D107" s="166">
        <v>-1075707</v>
      </c>
      <c r="E107" s="160">
        <v>700000</v>
      </c>
      <c r="F107" s="160"/>
      <c r="G107" s="807"/>
    </row>
    <row r="108" spans="1:7" ht="27" customHeight="1" x14ac:dyDescent="0.25">
      <c r="A108" s="119"/>
      <c r="B108" s="164" t="s">
        <v>471</v>
      </c>
      <c r="C108" s="165" t="s">
        <v>437</v>
      </c>
      <c r="D108" s="166">
        <v>11371764</v>
      </c>
      <c r="E108" s="160">
        <v>4375000</v>
      </c>
      <c r="F108" s="160"/>
      <c r="G108" s="807"/>
    </row>
    <row r="109" spans="1:7" ht="25.5" hidden="1" x14ac:dyDescent="0.25">
      <c r="A109" s="119"/>
      <c r="B109" s="164" t="s">
        <v>472</v>
      </c>
      <c r="C109" s="165" t="s">
        <v>438</v>
      </c>
      <c r="D109" s="166"/>
      <c r="E109" s="160"/>
      <c r="F109" s="160"/>
      <c r="G109" s="807"/>
    </row>
    <row r="110" spans="1:7" ht="51" x14ac:dyDescent="0.25">
      <c r="A110" s="119"/>
      <c r="B110" s="164" t="s">
        <v>473</v>
      </c>
      <c r="C110" s="165" t="s">
        <v>439</v>
      </c>
      <c r="D110" s="166">
        <v>20000</v>
      </c>
      <c r="E110" s="160"/>
      <c r="F110" s="160"/>
      <c r="G110" s="807"/>
    </row>
    <row r="111" spans="1:7" ht="25.5" hidden="1" x14ac:dyDescent="0.25">
      <c r="A111" s="119"/>
      <c r="B111" s="164" t="s">
        <v>474</v>
      </c>
      <c r="C111" s="165" t="s">
        <v>440</v>
      </c>
      <c r="D111" s="475"/>
      <c r="E111" s="160"/>
      <c r="F111" s="160"/>
      <c r="G111" s="807"/>
    </row>
    <row r="112" spans="1:7" ht="38.25" hidden="1" x14ac:dyDescent="0.25">
      <c r="A112" s="119"/>
      <c r="B112" s="164" t="s">
        <v>475</v>
      </c>
      <c r="C112" s="165" t="s">
        <v>441</v>
      </c>
      <c r="D112" s="166"/>
      <c r="E112" s="160"/>
      <c r="F112" s="160"/>
      <c r="G112" s="807"/>
    </row>
    <row r="113" spans="1:13" ht="31.5" hidden="1" customHeight="1" x14ac:dyDescent="0.25">
      <c r="A113" s="119"/>
      <c r="B113" s="164" t="s">
        <v>476</v>
      </c>
      <c r="C113" s="165" t="s">
        <v>442</v>
      </c>
      <c r="D113" s="166"/>
      <c r="E113" s="160"/>
      <c r="F113" s="160"/>
      <c r="G113" s="807"/>
    </row>
    <row r="114" spans="1:13" ht="38.25" hidden="1" x14ac:dyDescent="0.25">
      <c r="A114" s="119"/>
      <c r="B114" s="164" t="s">
        <v>477</v>
      </c>
      <c r="C114" s="165" t="s">
        <v>443</v>
      </c>
      <c r="D114" s="166"/>
      <c r="E114" s="160"/>
      <c r="F114" s="160"/>
      <c r="G114" s="807"/>
    </row>
    <row r="115" spans="1:13" ht="57" customHeight="1" x14ac:dyDescent="0.25">
      <c r="A115" s="119"/>
      <c r="B115" s="164" t="s">
        <v>478</v>
      </c>
      <c r="C115" s="165" t="s">
        <v>444</v>
      </c>
      <c r="D115" s="166">
        <f>29307264+16127923</f>
        <v>45435187</v>
      </c>
      <c r="E115" s="160"/>
      <c r="F115" s="160"/>
      <c r="G115" s="807"/>
    </row>
    <row r="116" spans="1:13" ht="38.25" hidden="1" x14ac:dyDescent="0.25">
      <c r="A116" s="119"/>
      <c r="B116" s="164" t="s">
        <v>479</v>
      </c>
      <c r="C116" s="165" t="s">
        <v>445</v>
      </c>
      <c r="D116" s="166"/>
      <c r="E116" s="160">
        <v>0</v>
      </c>
      <c r="F116" s="160">
        <v>0</v>
      </c>
      <c r="G116" s="807"/>
    </row>
    <row r="117" spans="1:13" ht="51" x14ac:dyDescent="0.25">
      <c r="A117" s="119"/>
      <c r="B117" s="462" t="s">
        <v>506</v>
      </c>
      <c r="C117" s="463" t="s">
        <v>507</v>
      </c>
      <c r="D117" s="464">
        <v>74490</v>
      </c>
      <c r="E117" s="594"/>
      <c r="F117" s="594"/>
      <c r="G117" s="893" t="s">
        <v>482</v>
      </c>
    </row>
    <row r="118" spans="1:13" ht="30.75" customHeight="1" x14ac:dyDescent="0.25">
      <c r="A118" s="119"/>
      <c r="B118" s="462" t="s">
        <v>446</v>
      </c>
      <c r="C118" s="463" t="s">
        <v>447</v>
      </c>
      <c r="D118" s="464">
        <f>D119+D120+D121+D122</f>
        <v>8381600</v>
      </c>
      <c r="E118" s="160">
        <v>0</v>
      </c>
      <c r="F118" s="160">
        <v>0</v>
      </c>
      <c r="G118" s="465"/>
    </row>
    <row r="119" spans="1:13" ht="63" customHeight="1" x14ac:dyDescent="0.25">
      <c r="A119" s="119"/>
      <c r="B119" s="164" t="s">
        <v>509</v>
      </c>
      <c r="C119" s="519" t="s">
        <v>508</v>
      </c>
      <c r="D119" s="166">
        <v>259000</v>
      </c>
      <c r="E119" s="124"/>
      <c r="F119" s="124"/>
      <c r="G119" s="895" t="s">
        <v>482</v>
      </c>
      <c r="M119" s="894"/>
    </row>
    <row r="120" spans="1:13" ht="30.75" customHeight="1" x14ac:dyDescent="0.25">
      <c r="A120" s="119"/>
      <c r="B120" s="164" t="s">
        <v>480</v>
      </c>
      <c r="C120" s="519" t="s">
        <v>448</v>
      </c>
      <c r="D120" s="166">
        <v>-583360</v>
      </c>
      <c r="E120" s="160"/>
      <c r="F120" s="160"/>
      <c r="G120" s="896"/>
    </row>
    <row r="121" spans="1:13" ht="59.25" customHeight="1" x14ac:dyDescent="0.25">
      <c r="A121" s="119"/>
      <c r="B121" s="164" t="s">
        <v>510</v>
      </c>
      <c r="C121" s="519" t="s">
        <v>511</v>
      </c>
      <c r="D121" s="166">
        <v>900000</v>
      </c>
      <c r="E121" s="160"/>
      <c r="F121" s="160"/>
      <c r="G121" s="896"/>
    </row>
    <row r="122" spans="1:13" ht="51" customHeight="1" x14ac:dyDescent="0.25">
      <c r="A122" s="119"/>
      <c r="B122" s="164" t="s">
        <v>512</v>
      </c>
      <c r="C122" s="519" t="s">
        <v>513</v>
      </c>
      <c r="D122" s="166">
        <v>7805960</v>
      </c>
      <c r="E122" s="160"/>
      <c r="F122" s="160"/>
      <c r="G122" s="897"/>
    </row>
    <row r="123" spans="1:13" x14ac:dyDescent="0.25">
      <c r="A123" s="116"/>
      <c r="B123" s="476" t="s">
        <v>17</v>
      </c>
      <c r="C123" s="476"/>
      <c r="D123" s="477">
        <f>D6+D22</f>
        <v>117175797</v>
      </c>
      <c r="E123" s="477">
        <f t="shared" ref="E123:F123" si="5">E6+E22</f>
        <v>109865000</v>
      </c>
      <c r="F123" s="477">
        <f t="shared" si="5"/>
        <v>0</v>
      </c>
      <c r="G123" s="127"/>
    </row>
    <row r="124" spans="1:13" x14ac:dyDescent="0.25">
      <c r="B124" s="138"/>
      <c r="C124" s="138"/>
      <c r="D124" s="138"/>
      <c r="E124" s="138"/>
      <c r="F124" s="138"/>
      <c r="G124" s="138"/>
    </row>
  </sheetData>
  <mergeCells count="12">
    <mergeCell ref="G119:G122"/>
    <mergeCell ref="A4:A5"/>
    <mergeCell ref="A1:G1"/>
    <mergeCell ref="A2:G2"/>
    <mergeCell ref="G4:G5"/>
    <mergeCell ref="A3:G3"/>
    <mergeCell ref="G9:G13"/>
    <mergeCell ref="G60:G87"/>
    <mergeCell ref="B4:B5"/>
    <mergeCell ref="G93:G116"/>
    <mergeCell ref="G46:G58"/>
    <mergeCell ref="G29:G44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43" t="s">
        <v>85</v>
      </c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31" x14ac:dyDescent="0.2">
      <c r="A2" s="845"/>
      <c r="B2" s="846"/>
      <c r="C2" s="858" t="s">
        <v>45</v>
      </c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45" t="s">
        <v>17</v>
      </c>
      <c r="T2" s="818" t="s">
        <v>43</v>
      </c>
      <c r="U2" s="819"/>
      <c r="V2" s="819"/>
      <c r="W2" s="819"/>
      <c r="X2" s="819"/>
      <c r="Y2" s="820"/>
      <c r="Z2" s="818" t="s">
        <v>44</v>
      </c>
      <c r="AA2" s="819"/>
      <c r="AB2" s="819"/>
      <c r="AC2" s="819"/>
      <c r="AD2" s="819"/>
      <c r="AE2" s="820"/>
    </row>
    <row r="3" spans="1:31" ht="13.5" thickBot="1" x14ac:dyDescent="0.25">
      <c r="A3" s="847"/>
      <c r="B3" s="848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56"/>
      <c r="T3" s="821" t="s">
        <v>40</v>
      </c>
      <c r="U3" s="822"/>
      <c r="V3" s="822"/>
      <c r="W3" s="822"/>
      <c r="X3" s="822"/>
      <c r="Y3" s="823"/>
      <c r="Z3" s="824" t="s">
        <v>40</v>
      </c>
      <c r="AA3" s="824"/>
      <c r="AB3" s="824"/>
      <c r="AC3" s="824"/>
      <c r="AD3" s="824"/>
      <c r="AE3" s="824"/>
    </row>
    <row r="4" spans="1:31" x14ac:dyDescent="0.2">
      <c r="A4" s="852" t="s">
        <v>0</v>
      </c>
      <c r="B4" s="850" t="s">
        <v>1</v>
      </c>
      <c r="C4" s="855" t="s">
        <v>18</v>
      </c>
      <c r="D4" s="855"/>
      <c r="E4" s="855"/>
      <c r="F4" s="844" t="s">
        <v>5</v>
      </c>
      <c r="G4" s="844"/>
      <c r="H4" s="844"/>
      <c r="I4" s="844"/>
      <c r="J4" s="844"/>
      <c r="K4" s="844" t="s">
        <v>16</v>
      </c>
      <c r="L4" s="844"/>
      <c r="M4" s="844"/>
      <c r="N4" s="844"/>
      <c r="O4" s="844"/>
      <c r="P4" s="844" t="s">
        <v>15</v>
      </c>
      <c r="Q4" s="844"/>
      <c r="R4" s="844"/>
      <c r="S4" s="857"/>
      <c r="T4" s="825" t="s">
        <v>46</v>
      </c>
      <c r="U4" s="826"/>
      <c r="V4" s="825" t="s">
        <v>41</v>
      </c>
      <c r="W4" s="826"/>
      <c r="X4" s="825" t="s">
        <v>42</v>
      </c>
      <c r="Y4" s="826"/>
      <c r="Z4" s="825" t="s">
        <v>46</v>
      </c>
      <c r="AA4" s="826"/>
      <c r="AB4" s="825" t="s">
        <v>41</v>
      </c>
      <c r="AC4" s="826"/>
      <c r="AD4" s="825" t="s">
        <v>42</v>
      </c>
      <c r="AE4" s="826"/>
    </row>
    <row r="5" spans="1:31" x14ac:dyDescent="0.2">
      <c r="A5" s="853"/>
      <c r="B5" s="850"/>
      <c r="C5" s="840" t="s">
        <v>27</v>
      </c>
      <c r="D5" s="840" t="s">
        <v>28</v>
      </c>
      <c r="E5" s="840" t="s">
        <v>29</v>
      </c>
      <c r="F5" s="840" t="s">
        <v>27</v>
      </c>
      <c r="G5" s="840" t="s">
        <v>28</v>
      </c>
      <c r="H5" s="840" t="s">
        <v>29</v>
      </c>
      <c r="I5" s="849" t="s">
        <v>4</v>
      </c>
      <c r="J5" s="849"/>
      <c r="K5" s="840" t="s">
        <v>27</v>
      </c>
      <c r="L5" s="840" t="s">
        <v>28</v>
      </c>
      <c r="M5" s="840" t="s">
        <v>29</v>
      </c>
      <c r="N5" s="849" t="s">
        <v>4</v>
      </c>
      <c r="O5" s="849"/>
      <c r="P5" s="840" t="s">
        <v>27</v>
      </c>
      <c r="Q5" s="840" t="s">
        <v>28</v>
      </c>
      <c r="R5" s="840" t="s">
        <v>29</v>
      </c>
      <c r="S5" s="857"/>
      <c r="T5" s="827" t="s">
        <v>2</v>
      </c>
      <c r="U5" s="829" t="s">
        <v>3</v>
      </c>
      <c r="V5" s="827" t="s">
        <v>2</v>
      </c>
      <c r="W5" s="829" t="s">
        <v>3</v>
      </c>
      <c r="X5" s="827" t="s">
        <v>2</v>
      </c>
      <c r="Y5" s="829" t="s">
        <v>3</v>
      </c>
      <c r="Z5" s="827" t="s">
        <v>2</v>
      </c>
      <c r="AA5" s="829" t="s">
        <v>3</v>
      </c>
      <c r="AB5" s="827" t="s">
        <v>2</v>
      </c>
      <c r="AC5" s="829" t="s">
        <v>3</v>
      </c>
      <c r="AD5" s="827" t="s">
        <v>2</v>
      </c>
      <c r="AE5" s="829" t="s">
        <v>3</v>
      </c>
    </row>
    <row r="6" spans="1:31" ht="52.5" customHeight="1" thickBot="1" x14ac:dyDescent="0.25">
      <c r="A6" s="854"/>
      <c r="B6" s="851"/>
      <c r="C6" s="841"/>
      <c r="D6" s="841"/>
      <c r="E6" s="841"/>
      <c r="F6" s="841"/>
      <c r="G6" s="841"/>
      <c r="H6" s="841"/>
      <c r="I6" s="28" t="s">
        <v>2</v>
      </c>
      <c r="J6" s="28" t="s">
        <v>3</v>
      </c>
      <c r="K6" s="841"/>
      <c r="L6" s="841"/>
      <c r="M6" s="841"/>
      <c r="N6" s="28" t="s">
        <v>2</v>
      </c>
      <c r="O6" s="28" t="s">
        <v>3</v>
      </c>
      <c r="P6" s="841"/>
      <c r="Q6" s="841"/>
      <c r="R6" s="841"/>
      <c r="S6" s="857"/>
      <c r="T6" s="828"/>
      <c r="U6" s="830"/>
      <c r="V6" s="828"/>
      <c r="W6" s="830"/>
      <c r="X6" s="828"/>
      <c r="Y6" s="830"/>
      <c r="Z6" s="828"/>
      <c r="AA6" s="830"/>
      <c r="AB6" s="828"/>
      <c r="AC6" s="830"/>
      <c r="AD6" s="828"/>
      <c r="AE6" s="830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63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34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63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34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63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34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63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34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63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34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63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34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63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34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63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34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63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34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63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34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63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34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63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34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63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34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63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34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63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34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63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34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63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34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63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34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63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34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63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34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63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34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63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34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63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34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63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34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63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34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63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34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63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34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63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34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63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34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63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35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63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36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63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36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63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36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56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38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56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38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56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38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56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38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56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38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42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42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38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38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38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38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38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38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38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38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38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38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38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38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38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32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42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32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42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42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42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42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42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42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42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42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42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37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38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38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38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38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95" hidden="1" customHeight="1" x14ac:dyDescent="0.2">
      <c r="A82" s="831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37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32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38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32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38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32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38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32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38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32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38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32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38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32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38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32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38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32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38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32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38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32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38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32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38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32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38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32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38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32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39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32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37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32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38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32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38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7" customHeight="1" thickBot="1" x14ac:dyDescent="0.25">
      <c r="A102" s="832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39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65" t="s">
        <v>13</v>
      </c>
      <c r="B106" s="866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68"/>
      <c r="B107" s="869"/>
      <c r="C107" s="861"/>
      <c r="D107" s="862"/>
      <c r="E107" s="833"/>
      <c r="F107" s="833"/>
      <c r="G107" s="833"/>
      <c r="H107" s="833"/>
      <c r="I107" s="64"/>
      <c r="J107" s="64"/>
      <c r="K107" s="833"/>
      <c r="L107" s="833"/>
      <c r="M107" s="833"/>
      <c r="N107" s="64"/>
      <c r="O107" s="64"/>
      <c r="P107" s="833"/>
      <c r="Q107" s="833"/>
      <c r="R107" s="833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32" t="s">
        <v>14</v>
      </c>
      <c r="B108" s="864"/>
      <c r="C108" s="867">
        <f>D106+G106</f>
        <v>-53664200</v>
      </c>
      <c r="D108" s="860"/>
      <c r="E108" s="860"/>
      <c r="F108" s="860"/>
      <c r="G108" s="860"/>
      <c r="H108" s="860"/>
      <c r="I108" s="65"/>
      <c r="J108" s="65"/>
      <c r="K108" s="860">
        <f>L106</f>
        <v>-2256832</v>
      </c>
      <c r="L108" s="860"/>
      <c r="M108" s="860"/>
      <c r="N108" s="65"/>
      <c r="O108" s="65"/>
      <c r="P108" s="860">
        <f>Q106</f>
        <v>137248117</v>
      </c>
      <c r="Q108" s="860"/>
      <c r="R108" s="860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4"/>
  <sheetViews>
    <sheetView view="pageBreakPreview" topLeftCell="B14" zoomScaleSheetLayoutView="100" workbookViewId="0">
      <selection activeCell="P190" sqref="P190"/>
    </sheetView>
  </sheetViews>
  <sheetFormatPr defaultColWidth="9.140625" defaultRowHeight="12.75" x14ac:dyDescent="0.2"/>
  <cols>
    <col min="1" max="1" width="8.7109375" style="453" hidden="1" customWidth="1"/>
    <col min="2" max="2" width="4" style="451" customWidth="1"/>
    <col min="3" max="3" width="58" style="170" customWidth="1"/>
    <col min="4" max="4" width="8.85546875" style="454" customWidth="1"/>
    <col min="5" max="5" width="14.5703125" style="454" customWidth="1"/>
    <col min="6" max="6" width="13.7109375" style="454" customWidth="1"/>
    <col min="7" max="7" width="12.5703125" style="454" customWidth="1"/>
    <col min="8" max="8" width="13.5703125" style="454" customWidth="1"/>
    <col min="9" max="9" width="14.85546875" style="454" customWidth="1"/>
    <col min="10" max="10" width="14" style="454" customWidth="1"/>
    <col min="11" max="11" width="13.85546875" style="454" customWidth="1"/>
    <col min="12" max="12" width="18.7109375" style="454" customWidth="1"/>
    <col min="13" max="13" width="13.7109375" style="454" customWidth="1"/>
    <col min="14" max="14" width="15.28515625" style="454" customWidth="1"/>
    <col min="15" max="15" width="14.85546875" style="454" customWidth="1"/>
    <col min="16" max="16" width="38.42578125" style="170" customWidth="1"/>
    <col min="17" max="17" width="12" style="170" bestFit="1" customWidth="1"/>
    <col min="18" max="16384" width="9.140625" style="170"/>
  </cols>
  <sheetData>
    <row r="1" spans="1:16" x14ac:dyDescent="0.2">
      <c r="A1" s="875" t="s">
        <v>522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</row>
    <row r="2" spans="1:16" x14ac:dyDescent="0.2">
      <c r="A2" s="171"/>
      <c r="B2" s="171"/>
      <c r="C2" s="172"/>
      <c r="D2" s="172"/>
      <c r="E2" s="875"/>
      <c r="F2" s="875"/>
      <c r="G2" s="875"/>
      <c r="H2" s="875"/>
      <c r="I2" s="875"/>
      <c r="J2" s="875"/>
      <c r="K2" s="875"/>
      <c r="L2" s="172"/>
      <c r="M2" s="172"/>
      <c r="N2" s="172"/>
      <c r="O2" s="172"/>
    </row>
    <row r="3" spans="1:16" ht="13.5" thickBot="1" x14ac:dyDescent="0.25">
      <c r="A3" s="171"/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x14ac:dyDescent="0.2">
      <c r="A4" s="876" t="s">
        <v>93</v>
      </c>
      <c r="B4" s="887" t="s">
        <v>285</v>
      </c>
      <c r="C4" s="878" t="s">
        <v>94</v>
      </c>
      <c r="D4" s="880" t="s">
        <v>146</v>
      </c>
      <c r="E4" s="882" t="s">
        <v>95</v>
      </c>
      <c r="F4" s="883"/>
      <c r="G4" s="884"/>
      <c r="H4" s="882" t="s">
        <v>183</v>
      </c>
      <c r="I4" s="883"/>
      <c r="J4" s="884"/>
      <c r="K4" s="882" t="s">
        <v>96</v>
      </c>
      <c r="L4" s="883"/>
      <c r="M4" s="884"/>
      <c r="N4" s="173" t="s">
        <v>253</v>
      </c>
      <c r="O4" s="174" t="s">
        <v>390</v>
      </c>
      <c r="P4" s="175"/>
    </row>
    <row r="5" spans="1:16" ht="38.25" x14ac:dyDescent="0.2">
      <c r="A5" s="877"/>
      <c r="B5" s="888"/>
      <c r="C5" s="879"/>
      <c r="D5" s="881"/>
      <c r="E5" s="169" t="s">
        <v>97</v>
      </c>
      <c r="F5" s="169" t="s">
        <v>98</v>
      </c>
      <c r="G5" s="169" t="s">
        <v>99</v>
      </c>
      <c r="H5" s="169" t="s">
        <v>97</v>
      </c>
      <c r="I5" s="169" t="s">
        <v>98</v>
      </c>
      <c r="J5" s="169" t="s">
        <v>99</v>
      </c>
      <c r="K5" s="169" t="s">
        <v>97</v>
      </c>
      <c r="L5" s="169" t="s">
        <v>98</v>
      </c>
      <c r="M5" s="169" t="s">
        <v>99</v>
      </c>
      <c r="N5" s="169" t="s">
        <v>77</v>
      </c>
      <c r="O5" s="176" t="s">
        <v>77</v>
      </c>
      <c r="P5" s="177" t="s">
        <v>193</v>
      </c>
    </row>
    <row r="6" spans="1:16" ht="13.5" thickBot="1" x14ac:dyDescent="0.25">
      <c r="A6" s="870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2"/>
      <c r="N6" s="168"/>
      <c r="O6" s="178"/>
      <c r="P6" s="175"/>
    </row>
    <row r="7" spans="1:16" s="188" customFormat="1" ht="26.25" thickBot="1" x14ac:dyDescent="0.25">
      <c r="A7" s="179">
        <v>1</v>
      </c>
      <c r="B7" s="180" t="s">
        <v>268</v>
      </c>
      <c r="C7" s="181" t="s">
        <v>106</v>
      </c>
      <c r="D7" s="182" t="s">
        <v>269</v>
      </c>
      <c r="E7" s="183" t="s">
        <v>30</v>
      </c>
      <c r="F7" s="184">
        <f>F8+F13+F15+F18</f>
        <v>3766217</v>
      </c>
      <c r="G7" s="185" t="s">
        <v>30</v>
      </c>
      <c r="H7" s="183" t="s">
        <v>30</v>
      </c>
      <c r="I7" s="184">
        <f>I8+I13+I15+I18</f>
        <v>1156806</v>
      </c>
      <c r="J7" s="185" t="s">
        <v>30</v>
      </c>
      <c r="K7" s="183" t="s">
        <v>30</v>
      </c>
      <c r="L7" s="184">
        <f>L8+L13+L15+L18</f>
        <v>0</v>
      </c>
      <c r="M7" s="186" t="s">
        <v>30</v>
      </c>
      <c r="N7" s="633">
        <f>N8+N13+N15+N18</f>
        <v>-3000000</v>
      </c>
      <c r="O7" s="184">
        <f>O8+O13+O15+O18</f>
        <v>0</v>
      </c>
      <c r="P7" s="187"/>
    </row>
    <row r="8" spans="1:16" s="200" customFormat="1" ht="13.5" x14ac:dyDescent="0.25">
      <c r="A8" s="189" t="s">
        <v>141</v>
      </c>
      <c r="B8" s="190"/>
      <c r="C8" s="191" t="s">
        <v>107</v>
      </c>
      <c r="D8" s="192"/>
      <c r="E8" s="193" t="s">
        <v>178</v>
      </c>
      <c r="F8" s="194">
        <f>SUM(F9:F12)</f>
        <v>2215744</v>
      </c>
      <c r="G8" s="195" t="s">
        <v>30</v>
      </c>
      <c r="H8" s="193" t="s">
        <v>178</v>
      </c>
      <c r="I8" s="194">
        <f>SUM(I9:I12)</f>
        <v>0</v>
      </c>
      <c r="J8" s="195" t="s">
        <v>30</v>
      </c>
      <c r="K8" s="193" t="s">
        <v>178</v>
      </c>
      <c r="L8" s="194">
        <f>SUM(L9:L12)</f>
        <v>0</v>
      </c>
      <c r="M8" s="196" t="s">
        <v>30</v>
      </c>
      <c r="N8" s="197">
        <f t="shared" ref="N8:O8" si="0">SUM(N9:N12)</f>
        <v>0</v>
      </c>
      <c r="O8" s="198">
        <f t="shared" si="0"/>
        <v>0</v>
      </c>
      <c r="P8" s="199"/>
    </row>
    <row r="9" spans="1:16" s="188" customFormat="1" hidden="1" x14ac:dyDescent="0.2">
      <c r="A9" s="201"/>
      <c r="B9" s="202"/>
      <c r="C9" s="203" t="s">
        <v>308</v>
      </c>
      <c r="D9" s="204" t="s">
        <v>185</v>
      </c>
      <c r="E9" s="205"/>
      <c r="F9" s="209"/>
      <c r="G9" s="207"/>
      <c r="H9" s="205"/>
      <c r="I9" s="209"/>
      <c r="J9" s="628"/>
      <c r="K9" s="208"/>
      <c r="L9" s="209"/>
      <c r="M9" s="210"/>
      <c r="N9" s="211"/>
      <c r="O9" s="212"/>
      <c r="P9" s="187"/>
    </row>
    <row r="10" spans="1:16" s="188" customFormat="1" x14ac:dyDescent="0.2">
      <c r="A10" s="201"/>
      <c r="B10" s="213"/>
      <c r="C10" s="203" t="s">
        <v>210</v>
      </c>
      <c r="D10" s="204" t="s">
        <v>185</v>
      </c>
      <c r="E10" s="205">
        <v>0</v>
      </c>
      <c r="F10" s="206">
        <v>2215744</v>
      </c>
      <c r="G10" s="214">
        <v>1</v>
      </c>
      <c r="H10" s="205"/>
      <c r="I10" s="209"/>
      <c r="J10" s="628"/>
      <c r="K10" s="208"/>
      <c r="L10" s="209"/>
      <c r="M10" s="210"/>
      <c r="N10" s="211"/>
      <c r="O10" s="212"/>
      <c r="P10" s="187"/>
    </row>
    <row r="11" spans="1:16" s="188" customFormat="1" hidden="1" x14ac:dyDescent="0.2">
      <c r="A11" s="201"/>
      <c r="B11" s="213"/>
      <c r="C11" s="203" t="s">
        <v>208</v>
      </c>
      <c r="D11" s="204" t="s">
        <v>185</v>
      </c>
      <c r="E11" s="205"/>
      <c r="F11" s="209"/>
      <c r="G11" s="214"/>
      <c r="H11" s="205"/>
      <c r="I11" s="209"/>
      <c r="J11" s="628"/>
      <c r="K11" s="208"/>
      <c r="L11" s="209"/>
      <c r="M11" s="210"/>
      <c r="N11" s="211"/>
      <c r="O11" s="212"/>
      <c r="P11" s="187"/>
    </row>
    <row r="12" spans="1:16" s="221" customFormat="1" hidden="1" x14ac:dyDescent="0.2">
      <c r="A12" s="215"/>
      <c r="B12" s="202"/>
      <c r="C12" s="203" t="s">
        <v>230</v>
      </c>
      <c r="D12" s="204" t="s">
        <v>185</v>
      </c>
      <c r="E12" s="216"/>
      <c r="F12" s="209"/>
      <c r="G12" s="214"/>
      <c r="H12" s="216"/>
      <c r="I12" s="209"/>
      <c r="J12" s="214"/>
      <c r="K12" s="208"/>
      <c r="L12" s="209"/>
      <c r="M12" s="210"/>
      <c r="N12" s="218"/>
      <c r="O12" s="219"/>
      <c r="P12" s="220"/>
    </row>
    <row r="13" spans="1:16" s="200" customFormat="1" ht="54" x14ac:dyDescent="0.25">
      <c r="A13" s="222" t="s">
        <v>142</v>
      </c>
      <c r="B13" s="223"/>
      <c r="C13" s="224" t="s">
        <v>108</v>
      </c>
      <c r="D13" s="225"/>
      <c r="E13" s="226" t="s">
        <v>30</v>
      </c>
      <c r="F13" s="721">
        <f>SUM(F14:F14)</f>
        <v>60473</v>
      </c>
      <c r="G13" s="227" t="s">
        <v>30</v>
      </c>
      <c r="H13" s="226" t="s">
        <v>30</v>
      </c>
      <c r="I13" s="721">
        <f>SUM(I14:I14)</f>
        <v>0</v>
      </c>
      <c r="J13" s="227" t="s">
        <v>30</v>
      </c>
      <c r="K13" s="226" t="s">
        <v>30</v>
      </c>
      <c r="L13" s="721">
        <f>SUM(L14:L14)</f>
        <v>0</v>
      </c>
      <c r="M13" s="228" t="s">
        <v>30</v>
      </c>
      <c r="N13" s="797">
        <f>SUM(N14:N14)</f>
        <v>0</v>
      </c>
      <c r="O13" s="798">
        <f>SUM(O14:O14)</f>
        <v>0</v>
      </c>
      <c r="P13" s="199"/>
    </row>
    <row r="14" spans="1:16" s="188" customFormat="1" x14ac:dyDescent="0.2">
      <c r="A14" s="201"/>
      <c r="B14" s="213"/>
      <c r="C14" s="232" t="s">
        <v>547</v>
      </c>
      <c r="D14" s="204" t="s">
        <v>185</v>
      </c>
      <c r="E14" s="216">
        <v>0</v>
      </c>
      <c r="F14" s="206">
        <v>60473</v>
      </c>
      <c r="G14" s="214">
        <v>1</v>
      </c>
      <c r="H14" s="216"/>
      <c r="I14" s="206"/>
      <c r="J14" s="214"/>
      <c r="K14" s="489"/>
      <c r="L14" s="699"/>
      <c r="M14" s="490"/>
      <c r="N14" s="211"/>
      <c r="O14" s="212"/>
      <c r="P14" s="234"/>
    </row>
    <row r="15" spans="1:16" s="240" customFormat="1" ht="40.5" hidden="1" x14ac:dyDescent="0.25">
      <c r="A15" s="235" t="s">
        <v>143</v>
      </c>
      <c r="B15" s="236"/>
      <c r="C15" s="224" t="s">
        <v>109</v>
      </c>
      <c r="D15" s="225"/>
      <c r="E15" s="226" t="s">
        <v>30</v>
      </c>
      <c r="F15" s="527">
        <f>SUM(F16:F17)</f>
        <v>0</v>
      </c>
      <c r="G15" s="227" t="s">
        <v>30</v>
      </c>
      <c r="H15" s="226" t="s">
        <v>30</v>
      </c>
      <c r="I15" s="230">
        <f>SUM(I16:I17)</f>
        <v>0</v>
      </c>
      <c r="J15" s="227" t="s">
        <v>30</v>
      </c>
      <c r="K15" s="229" t="s">
        <v>30</v>
      </c>
      <c r="L15" s="230">
        <f>SUM(L16:L17)</f>
        <v>0</v>
      </c>
      <c r="M15" s="231" t="s">
        <v>30</v>
      </c>
      <c r="N15" s="237">
        <f t="shared" ref="N15:O15" si="1">SUM(N16:N17)</f>
        <v>0</v>
      </c>
      <c r="O15" s="238">
        <f t="shared" si="1"/>
        <v>0</v>
      </c>
      <c r="P15" s="239"/>
    </row>
    <row r="16" spans="1:16" s="221" customFormat="1" hidden="1" x14ac:dyDescent="0.2">
      <c r="A16" s="215"/>
      <c r="B16" s="202"/>
      <c r="C16" s="203" t="s">
        <v>188</v>
      </c>
      <c r="D16" s="204" t="s">
        <v>186</v>
      </c>
      <c r="E16" s="216"/>
      <c r="F16" s="209"/>
      <c r="G16" s="214"/>
      <c r="H16" s="216"/>
      <c r="I16" s="209"/>
      <c r="J16" s="628">
        <v>1</v>
      </c>
      <c r="K16" s="241"/>
      <c r="L16" s="209"/>
      <c r="M16" s="210"/>
      <c r="N16" s="218"/>
      <c r="O16" s="219"/>
      <c r="P16" s="220"/>
    </row>
    <row r="17" spans="1:16" s="221" customFormat="1" hidden="1" x14ac:dyDescent="0.2">
      <c r="A17" s="215"/>
      <c r="B17" s="202"/>
      <c r="C17" s="203"/>
      <c r="D17" s="204"/>
      <c r="E17" s="216"/>
      <c r="F17" s="209"/>
      <c r="G17" s="214"/>
      <c r="H17" s="216"/>
      <c r="I17" s="209"/>
      <c r="J17" s="214"/>
      <c r="K17" s="241"/>
      <c r="L17" s="209"/>
      <c r="M17" s="210"/>
      <c r="N17" s="218"/>
      <c r="O17" s="219"/>
      <c r="P17" s="220"/>
    </row>
    <row r="18" spans="1:16" s="200" customFormat="1" ht="27" x14ac:dyDescent="0.25">
      <c r="A18" s="222" t="s">
        <v>144</v>
      </c>
      <c r="B18" s="223"/>
      <c r="C18" s="242" t="s">
        <v>110</v>
      </c>
      <c r="D18" s="243"/>
      <c r="E18" s="226" t="s">
        <v>30</v>
      </c>
      <c r="F18" s="721">
        <f>SUM(F19:F26)</f>
        <v>1490000</v>
      </c>
      <c r="G18" s="228" t="s">
        <v>30</v>
      </c>
      <c r="H18" s="226" t="s">
        <v>30</v>
      </c>
      <c r="I18" s="721">
        <f>SUM(I19:I26)</f>
        <v>1156806</v>
      </c>
      <c r="J18" s="227" t="s">
        <v>30</v>
      </c>
      <c r="K18" s="226" t="s">
        <v>30</v>
      </c>
      <c r="L18" s="721">
        <f>SUM(L19:L26)</f>
        <v>0</v>
      </c>
      <c r="M18" s="228" t="s">
        <v>30</v>
      </c>
      <c r="N18" s="765">
        <f>SUM(N19:N26)</f>
        <v>-3000000</v>
      </c>
      <c r="O18" s="766">
        <f>SUM(O19:O26)</f>
        <v>0</v>
      </c>
      <c r="P18" s="199"/>
    </row>
    <row r="19" spans="1:16" s="188" customFormat="1" x14ac:dyDescent="0.2">
      <c r="A19" s="201"/>
      <c r="B19" s="213"/>
      <c r="C19" s="244" t="s">
        <v>182</v>
      </c>
      <c r="D19" s="245" t="s">
        <v>185</v>
      </c>
      <c r="E19" s="216">
        <v>0</v>
      </c>
      <c r="F19" s="206">
        <f>900000+590000</f>
        <v>1490000</v>
      </c>
      <c r="G19" s="217">
        <v>1</v>
      </c>
      <c r="H19" s="205">
        <v>2625500</v>
      </c>
      <c r="I19" s="206">
        <v>1000000</v>
      </c>
      <c r="J19" s="628">
        <f t="shared" ref="J19:J21" si="2">I19/H19</f>
        <v>0.38087983241287376</v>
      </c>
      <c r="K19" s="489"/>
      <c r="L19" s="209"/>
      <c r="M19" s="207"/>
      <c r="N19" s="775">
        <v>-3000000</v>
      </c>
      <c r="O19" s="252"/>
      <c r="P19" s="246"/>
    </row>
    <row r="20" spans="1:16" s="188" customFormat="1" hidden="1" x14ac:dyDescent="0.2">
      <c r="A20" s="201"/>
      <c r="B20" s="213"/>
      <c r="C20" s="244" t="s">
        <v>409</v>
      </c>
      <c r="D20" s="249" t="s">
        <v>185</v>
      </c>
      <c r="E20" s="208"/>
      <c r="F20" s="209"/>
      <c r="G20" s="210"/>
      <c r="H20" s="250"/>
      <c r="I20" s="209"/>
      <c r="J20" s="628" t="e">
        <f t="shared" si="2"/>
        <v>#DIV/0!</v>
      </c>
      <c r="K20" s="642"/>
      <c r="L20" s="209"/>
      <c r="M20" s="247"/>
      <c r="N20" s="251"/>
      <c r="O20" s="252"/>
      <c r="P20" s="187"/>
    </row>
    <row r="21" spans="1:16" s="188" customFormat="1" ht="25.5" hidden="1" x14ac:dyDescent="0.2">
      <c r="A21" s="201"/>
      <c r="B21" s="213"/>
      <c r="C21" s="244" t="s">
        <v>321</v>
      </c>
      <c r="D21" s="249" t="s">
        <v>185</v>
      </c>
      <c r="E21" s="208"/>
      <c r="F21" s="209"/>
      <c r="G21" s="221"/>
      <c r="H21" s="250"/>
      <c r="I21" s="209"/>
      <c r="J21" s="628" t="e">
        <f t="shared" si="2"/>
        <v>#DIV/0!</v>
      </c>
      <c r="K21" s="250"/>
      <c r="L21" s="209"/>
      <c r="M21" s="247"/>
      <c r="N21" s="251"/>
      <c r="O21" s="252"/>
      <c r="P21" s="248"/>
    </row>
    <row r="22" spans="1:16" s="221" customFormat="1" ht="13.5" thickBot="1" x14ac:dyDescent="0.25">
      <c r="A22" s="215"/>
      <c r="B22" s="202"/>
      <c r="C22" s="244" t="s">
        <v>200</v>
      </c>
      <c r="D22" s="245" t="s">
        <v>185</v>
      </c>
      <c r="E22" s="216"/>
      <c r="F22" s="206"/>
      <c r="G22" s="217"/>
      <c r="H22" s="205">
        <v>4750000</v>
      </c>
      <c r="I22" s="206">
        <v>156806</v>
      </c>
      <c r="J22" s="628">
        <f>I22/H22</f>
        <v>3.301178947368421E-2</v>
      </c>
      <c r="K22" s="774"/>
      <c r="L22" s="206"/>
      <c r="M22" s="207"/>
      <c r="N22" s="775"/>
      <c r="O22" s="776"/>
      <c r="P22" s="253" t="s">
        <v>534</v>
      </c>
    </row>
    <row r="23" spans="1:16" s="188" customFormat="1" hidden="1" x14ac:dyDescent="0.2">
      <c r="A23" s="201"/>
      <c r="B23" s="213"/>
      <c r="C23" s="244" t="s">
        <v>538</v>
      </c>
      <c r="D23" s="245" t="s">
        <v>185</v>
      </c>
      <c r="E23" s="216"/>
      <c r="F23" s="206"/>
      <c r="G23" s="217"/>
      <c r="H23" s="205"/>
      <c r="I23" s="206"/>
      <c r="J23" s="628"/>
      <c r="K23" s="774"/>
      <c r="L23" s="206"/>
      <c r="M23" s="207"/>
      <c r="N23" s="775"/>
      <c r="O23" s="776"/>
      <c r="P23" s="248"/>
    </row>
    <row r="24" spans="1:16" s="221" customFormat="1" hidden="1" x14ac:dyDescent="0.2">
      <c r="A24" s="215"/>
      <c r="B24" s="202"/>
      <c r="C24" s="244" t="s">
        <v>382</v>
      </c>
      <c r="D24" s="249" t="s">
        <v>185</v>
      </c>
      <c r="E24" s="208"/>
      <c r="F24" s="209"/>
      <c r="G24" s="247" t="e">
        <f>F24/E24</f>
        <v>#DIV/0!</v>
      </c>
      <c r="H24" s="250"/>
      <c r="I24" s="209"/>
      <c r="J24" s="571"/>
      <c r="K24" s="642"/>
      <c r="L24" s="209"/>
      <c r="M24" s="247"/>
      <c r="N24" s="251"/>
      <c r="O24" s="252"/>
      <c r="P24" s="248"/>
    </row>
    <row r="25" spans="1:16" s="188" customFormat="1" hidden="1" x14ac:dyDescent="0.2">
      <c r="A25" s="201"/>
      <c r="B25" s="213"/>
      <c r="C25" s="244" t="s">
        <v>486</v>
      </c>
      <c r="D25" s="249"/>
      <c r="E25" s="208"/>
      <c r="F25" s="209"/>
      <c r="G25" s="210"/>
      <c r="H25" s="250"/>
      <c r="I25" s="209"/>
      <c r="J25" s="571"/>
      <c r="K25" s="642"/>
      <c r="L25" s="209"/>
      <c r="M25" s="247"/>
      <c r="N25" s="251"/>
      <c r="O25" s="252"/>
      <c r="P25" s="187"/>
    </row>
    <row r="26" spans="1:16" s="188" customFormat="1" ht="13.5" hidden="1" thickBot="1" x14ac:dyDescent="0.25">
      <c r="A26" s="201"/>
      <c r="B26" s="213"/>
      <c r="C26" s="244" t="s">
        <v>230</v>
      </c>
      <c r="D26" s="249" t="s">
        <v>185</v>
      </c>
      <c r="E26" s="208">
        <v>0</v>
      </c>
      <c r="F26" s="209"/>
      <c r="G26" s="210">
        <v>1</v>
      </c>
      <c r="H26" s="250"/>
      <c r="I26" s="209"/>
      <c r="J26" s="571"/>
      <c r="K26" s="642"/>
      <c r="L26" s="209"/>
      <c r="M26" s="247"/>
      <c r="N26" s="251"/>
      <c r="O26" s="252"/>
      <c r="P26" s="187"/>
    </row>
    <row r="27" spans="1:16" s="188" customFormat="1" ht="26.25" thickBot="1" x14ac:dyDescent="0.25">
      <c r="A27" s="179" t="s">
        <v>145</v>
      </c>
      <c r="B27" s="180" t="s">
        <v>145</v>
      </c>
      <c r="C27" s="267" t="s">
        <v>105</v>
      </c>
      <c r="D27" s="767" t="s">
        <v>313</v>
      </c>
      <c r="E27" s="183" t="s">
        <v>30</v>
      </c>
      <c r="F27" s="661">
        <f>F28+F44+F47+F54</f>
        <v>25519836</v>
      </c>
      <c r="G27" s="186" t="s">
        <v>30</v>
      </c>
      <c r="H27" s="183" t="s">
        <v>30</v>
      </c>
      <c r="I27" s="661">
        <f>I28+I44+I47+I54</f>
        <v>9477275</v>
      </c>
      <c r="J27" s="185" t="s">
        <v>30</v>
      </c>
      <c r="K27" s="183" t="s">
        <v>30</v>
      </c>
      <c r="L27" s="661">
        <f>L28+L44+L47+L54</f>
        <v>0</v>
      </c>
      <c r="M27" s="186" t="s">
        <v>30</v>
      </c>
      <c r="N27" s="664">
        <f>N28+N44+N47+N54</f>
        <v>0</v>
      </c>
      <c r="O27" s="661">
        <f>O28+O44+O47+O54</f>
        <v>0</v>
      </c>
      <c r="P27" s="187"/>
    </row>
    <row r="28" spans="1:16" s="272" customFormat="1" ht="27" x14ac:dyDescent="0.25">
      <c r="A28" s="268" t="s">
        <v>147</v>
      </c>
      <c r="B28" s="269"/>
      <c r="C28" s="270" t="s">
        <v>111</v>
      </c>
      <c r="D28" s="768"/>
      <c r="E28" s="737" t="s">
        <v>30</v>
      </c>
      <c r="F28" s="194">
        <f>SUM(F29:F43)</f>
        <v>15519836</v>
      </c>
      <c r="G28" s="740" t="s">
        <v>30</v>
      </c>
      <c r="H28" s="737" t="s">
        <v>30</v>
      </c>
      <c r="I28" s="194">
        <f>SUM(I29:I43)</f>
        <v>3201416.8</v>
      </c>
      <c r="J28" s="738" t="s">
        <v>30</v>
      </c>
      <c r="K28" s="739" t="s">
        <v>30</v>
      </c>
      <c r="L28" s="194">
        <f>SUM(L29:L43)</f>
        <v>0</v>
      </c>
      <c r="M28" s="740" t="s">
        <v>30</v>
      </c>
      <c r="N28" s="769">
        <f t="shared" ref="N28:O28" si="3">SUM(N29:N43)</f>
        <v>0</v>
      </c>
      <c r="O28" s="770">
        <f t="shared" si="3"/>
        <v>0</v>
      </c>
      <c r="P28" s="271"/>
    </row>
    <row r="29" spans="1:16" s="188" customFormat="1" x14ac:dyDescent="0.2">
      <c r="A29" s="201"/>
      <c r="B29" s="213"/>
      <c r="C29" s="244" t="s">
        <v>211</v>
      </c>
      <c r="D29" s="245" t="s">
        <v>186</v>
      </c>
      <c r="E29" s="205"/>
      <c r="F29" s="206"/>
      <c r="G29" s="207"/>
      <c r="H29" s="205">
        <v>87882176</v>
      </c>
      <c r="I29" s="206">
        <f>37140+581000+100000+187780+0.8</f>
        <v>905920.8</v>
      </c>
      <c r="J29" s="214">
        <f t="shared" ref="J29:J41" si="4">I29/H29</f>
        <v>1.0308356497681625E-2</v>
      </c>
      <c r="K29" s="774"/>
      <c r="L29" s="206"/>
      <c r="M29" s="217"/>
      <c r="N29" s="775"/>
      <c r="O29" s="776"/>
      <c r="P29" s="187" t="s">
        <v>536</v>
      </c>
    </row>
    <row r="30" spans="1:16" s="188" customFormat="1" x14ac:dyDescent="0.2">
      <c r="A30" s="201"/>
      <c r="B30" s="202"/>
      <c r="C30" s="244" t="s">
        <v>233</v>
      </c>
      <c r="D30" s="245" t="s">
        <v>186</v>
      </c>
      <c r="E30" s="777">
        <v>236312534</v>
      </c>
      <c r="F30" s="771">
        <v>7805960</v>
      </c>
      <c r="G30" s="207">
        <f>F30/E30</f>
        <v>3.3032357056439504E-2</v>
      </c>
      <c r="H30" s="777">
        <v>162861013</v>
      </c>
      <c r="I30" s="771">
        <f>47000+143648+429069+1380179</f>
        <v>1999896</v>
      </c>
      <c r="J30" s="214">
        <f t="shared" si="4"/>
        <v>1.227977134097772E-2</v>
      </c>
      <c r="K30" s="778"/>
      <c r="L30" s="771"/>
      <c r="M30" s="779"/>
      <c r="N30" s="780"/>
      <c r="O30" s="781"/>
      <c r="P30" s="187" t="s">
        <v>536</v>
      </c>
    </row>
    <row r="31" spans="1:16" s="188" customFormat="1" hidden="1" x14ac:dyDescent="0.2">
      <c r="A31" s="201"/>
      <c r="B31" s="213"/>
      <c r="C31" s="244" t="s">
        <v>218</v>
      </c>
      <c r="D31" s="245" t="s">
        <v>186</v>
      </c>
      <c r="E31" s="777"/>
      <c r="F31" s="771"/>
      <c r="G31" s="207"/>
      <c r="H31" s="286"/>
      <c r="I31" s="273"/>
      <c r="J31" s="298" t="e">
        <f t="shared" si="4"/>
        <v>#DIV/0!</v>
      </c>
      <c r="K31" s="643"/>
      <c r="L31" s="273"/>
      <c r="M31" s="274"/>
      <c r="N31" s="276"/>
      <c r="O31" s="277"/>
      <c r="P31" s="187"/>
    </row>
    <row r="32" spans="1:16" s="188" customFormat="1" hidden="1" x14ac:dyDescent="0.2">
      <c r="A32" s="201"/>
      <c r="B32" s="202"/>
      <c r="C32" s="275" t="s">
        <v>179</v>
      </c>
      <c r="D32" s="245" t="s">
        <v>186</v>
      </c>
      <c r="E32" s="777"/>
      <c r="F32" s="771"/>
      <c r="G32" s="207"/>
      <c r="H32" s="286"/>
      <c r="I32" s="273"/>
      <c r="J32" s="298"/>
      <c r="K32" s="643"/>
      <c r="L32" s="273"/>
      <c r="M32" s="274"/>
      <c r="N32" s="276"/>
      <c r="O32" s="277"/>
      <c r="P32" s="187"/>
    </row>
    <row r="33" spans="1:16" s="221" customFormat="1" ht="25.5" hidden="1" x14ac:dyDescent="0.2">
      <c r="A33" s="215"/>
      <c r="B33" s="202"/>
      <c r="C33" s="275" t="s">
        <v>384</v>
      </c>
      <c r="D33" s="245" t="s">
        <v>186</v>
      </c>
      <c r="E33" s="777"/>
      <c r="F33" s="771"/>
      <c r="G33" s="207"/>
      <c r="H33" s="286"/>
      <c r="I33" s="273"/>
      <c r="J33" s="298"/>
      <c r="K33" s="643"/>
      <c r="L33" s="273"/>
      <c r="M33" s="274"/>
      <c r="N33" s="276"/>
      <c r="O33" s="277"/>
      <c r="P33" s="220"/>
    </row>
    <row r="34" spans="1:16" s="188" customFormat="1" ht="21" customHeight="1" x14ac:dyDescent="0.2">
      <c r="A34" s="201"/>
      <c r="B34" s="213"/>
      <c r="C34" s="275" t="s">
        <v>535</v>
      </c>
      <c r="D34" s="245" t="s">
        <v>186</v>
      </c>
      <c r="E34" s="777">
        <v>0</v>
      </c>
      <c r="F34" s="771">
        <f>2*1800000</f>
        <v>3600000</v>
      </c>
      <c r="G34" s="207">
        <v>1</v>
      </c>
      <c r="H34" s="777">
        <v>0</v>
      </c>
      <c r="I34" s="771">
        <v>94737</v>
      </c>
      <c r="J34" s="214">
        <v>1</v>
      </c>
      <c r="K34" s="778"/>
      <c r="L34" s="771"/>
      <c r="M34" s="779"/>
      <c r="N34" s="780"/>
      <c r="O34" s="781"/>
      <c r="P34" s="187" t="s">
        <v>540</v>
      </c>
    </row>
    <row r="35" spans="1:16" s="188" customFormat="1" ht="38.25" hidden="1" x14ac:dyDescent="0.2">
      <c r="A35" s="201"/>
      <c r="B35" s="213"/>
      <c r="C35" s="275" t="s">
        <v>485</v>
      </c>
      <c r="D35" s="782" t="s">
        <v>186</v>
      </c>
      <c r="E35" s="777"/>
      <c r="F35" s="771"/>
      <c r="G35" s="217">
        <v>1</v>
      </c>
      <c r="H35" s="286"/>
      <c r="I35" s="273"/>
      <c r="J35" s="298"/>
      <c r="K35" s="643"/>
      <c r="L35" s="273"/>
      <c r="M35" s="274"/>
      <c r="N35" s="276"/>
      <c r="O35" s="277"/>
      <c r="P35" s="187"/>
    </row>
    <row r="36" spans="1:16" s="188" customFormat="1" ht="25.5" hidden="1" x14ac:dyDescent="0.2">
      <c r="A36" s="201"/>
      <c r="B36" s="213"/>
      <c r="C36" s="275" t="s">
        <v>320</v>
      </c>
      <c r="D36" s="782" t="s">
        <v>186</v>
      </c>
      <c r="E36" s="777"/>
      <c r="F36" s="771"/>
      <c r="G36" s="217">
        <v>1</v>
      </c>
      <c r="H36" s="286"/>
      <c r="I36" s="273"/>
      <c r="J36" s="298"/>
      <c r="K36" s="643"/>
      <c r="L36" s="273"/>
      <c r="M36" s="274"/>
      <c r="N36" s="276"/>
      <c r="O36" s="277"/>
      <c r="P36" s="187"/>
    </row>
    <row r="37" spans="1:16" s="188" customFormat="1" hidden="1" x14ac:dyDescent="0.2">
      <c r="A37" s="201"/>
      <c r="B37" s="213"/>
      <c r="C37" s="275" t="s">
        <v>312</v>
      </c>
      <c r="D37" s="782" t="s">
        <v>186</v>
      </c>
      <c r="E37" s="777"/>
      <c r="F37" s="771"/>
      <c r="G37" s="217">
        <v>1</v>
      </c>
      <c r="H37" s="286"/>
      <c r="I37" s="273"/>
      <c r="J37" s="298"/>
      <c r="K37" s="643"/>
      <c r="L37" s="273"/>
      <c r="M37" s="274"/>
      <c r="N37" s="276"/>
      <c r="O37" s="277"/>
      <c r="P37" s="187"/>
    </row>
    <row r="38" spans="1:16" s="188" customFormat="1" hidden="1" x14ac:dyDescent="0.2">
      <c r="A38" s="201"/>
      <c r="B38" s="202"/>
      <c r="C38" s="275" t="s">
        <v>301</v>
      </c>
      <c r="D38" s="782" t="s">
        <v>186</v>
      </c>
      <c r="E38" s="777"/>
      <c r="F38" s="771"/>
      <c r="G38" s="217">
        <v>1</v>
      </c>
      <c r="H38" s="286"/>
      <c r="I38" s="273"/>
      <c r="J38" s="298"/>
      <c r="K38" s="644"/>
      <c r="L38" s="273"/>
      <c r="M38" s="274"/>
      <c r="N38" s="276"/>
      <c r="O38" s="277"/>
      <c r="P38" s="187"/>
    </row>
    <row r="39" spans="1:16" s="221" customFormat="1" x14ac:dyDescent="0.2">
      <c r="A39" s="215"/>
      <c r="B39" s="202"/>
      <c r="C39" s="275" t="s">
        <v>383</v>
      </c>
      <c r="D39" s="782" t="s">
        <v>186</v>
      </c>
      <c r="E39" s="777">
        <v>21231600</v>
      </c>
      <c r="F39" s="771">
        <v>3737939</v>
      </c>
      <c r="G39" s="779">
        <f>F39/E39</f>
        <v>0.17605545507639556</v>
      </c>
      <c r="H39" s="286"/>
      <c r="I39" s="273"/>
      <c r="J39" s="298"/>
      <c r="K39" s="644"/>
      <c r="L39" s="273"/>
      <c r="M39" s="274"/>
      <c r="N39" s="276"/>
      <c r="O39" s="277"/>
      <c r="P39" s="220"/>
    </row>
    <row r="40" spans="1:16" s="221" customFormat="1" x14ac:dyDescent="0.2">
      <c r="A40" s="215"/>
      <c r="B40" s="202"/>
      <c r="C40" s="275" t="s">
        <v>200</v>
      </c>
      <c r="D40" s="782" t="s">
        <v>186</v>
      </c>
      <c r="E40" s="777"/>
      <c r="F40" s="771"/>
      <c r="G40" s="779"/>
      <c r="H40" s="777">
        <v>6440313</v>
      </c>
      <c r="I40" s="771">
        <v>200863</v>
      </c>
      <c r="J40" s="214">
        <f t="shared" si="4"/>
        <v>3.11883909990089E-2</v>
      </c>
      <c r="K40" s="644"/>
      <c r="L40" s="273"/>
      <c r="M40" s="274"/>
      <c r="N40" s="276"/>
      <c r="O40" s="277"/>
      <c r="P40" s="175" t="s">
        <v>534</v>
      </c>
    </row>
    <row r="41" spans="1:16" s="188" customFormat="1" hidden="1" x14ac:dyDescent="0.2">
      <c r="A41" s="201"/>
      <c r="B41" s="202"/>
      <c r="C41" s="275" t="s">
        <v>290</v>
      </c>
      <c r="D41" s="782" t="s">
        <v>186</v>
      </c>
      <c r="E41" s="777"/>
      <c r="F41" s="788"/>
      <c r="G41" s="779">
        <v>1</v>
      </c>
      <c r="H41" s="286"/>
      <c r="I41" s="273"/>
      <c r="J41" s="298" t="e">
        <f t="shared" si="4"/>
        <v>#DIV/0!</v>
      </c>
      <c r="K41" s="644"/>
      <c r="L41" s="273"/>
      <c r="M41" s="274"/>
      <c r="N41" s="276"/>
      <c r="O41" s="277"/>
      <c r="P41" s="187"/>
    </row>
    <row r="42" spans="1:16" s="188" customFormat="1" x14ac:dyDescent="0.2">
      <c r="A42" s="201"/>
      <c r="B42" s="202"/>
      <c r="C42" s="275" t="s">
        <v>209</v>
      </c>
      <c r="D42" s="782" t="s">
        <v>186</v>
      </c>
      <c r="E42" s="777">
        <v>6296198</v>
      </c>
      <c r="F42" s="788">
        <f>121125+254812</f>
        <v>375937</v>
      </c>
      <c r="G42" s="779">
        <f>F42/E42</f>
        <v>5.970857333266838E-2</v>
      </c>
      <c r="H42" s="286"/>
      <c r="I42" s="273"/>
      <c r="J42" s="298"/>
      <c r="K42" s="644"/>
      <c r="L42" s="273"/>
      <c r="M42" s="274"/>
      <c r="N42" s="276"/>
      <c r="O42" s="277"/>
      <c r="P42" s="187"/>
    </row>
    <row r="43" spans="1:16" s="188" customFormat="1" ht="13.5" hidden="1" thickBot="1" x14ac:dyDescent="0.25">
      <c r="A43" s="201"/>
      <c r="B43" s="202"/>
      <c r="C43" s="275" t="s">
        <v>230</v>
      </c>
      <c r="D43" s="789" t="s">
        <v>186</v>
      </c>
      <c r="E43" s="698"/>
      <c r="F43" s="790"/>
      <c r="G43" s="657">
        <v>1</v>
      </c>
      <c r="H43" s="289"/>
      <c r="I43" s="263"/>
      <c r="J43" s="298"/>
      <c r="K43" s="645"/>
      <c r="L43" s="263"/>
      <c r="M43" s="264"/>
      <c r="N43" s="265"/>
      <c r="O43" s="266"/>
      <c r="P43" s="187"/>
    </row>
    <row r="44" spans="1:16" s="221" customFormat="1" ht="38.25" hidden="1" x14ac:dyDescent="0.2">
      <c r="A44" s="254" t="s">
        <v>148</v>
      </c>
      <c r="B44" s="255"/>
      <c r="C44" s="278" t="s">
        <v>112</v>
      </c>
      <c r="D44" s="549"/>
      <c r="E44" s="256" t="s">
        <v>30</v>
      </c>
      <c r="F44" s="257">
        <f>SUM(F45:F46)</f>
        <v>0</v>
      </c>
      <c r="G44" s="258" t="s">
        <v>30</v>
      </c>
      <c r="H44" s="256" t="s">
        <v>30</v>
      </c>
      <c r="I44" s="257">
        <f>SUM(I45:I46)</f>
        <v>0</v>
      </c>
      <c r="J44" s="292" t="s">
        <v>30</v>
      </c>
      <c r="K44" s="293" t="s">
        <v>30</v>
      </c>
      <c r="L44" s="257">
        <f>SUM(L45:L46)</f>
        <v>0</v>
      </c>
      <c r="M44" s="258" t="s">
        <v>30</v>
      </c>
      <c r="N44" s="259">
        <f t="shared" ref="N44:O44" si="5">SUM(N45:N46)</f>
        <v>0</v>
      </c>
      <c r="O44" s="260">
        <f t="shared" si="5"/>
        <v>0</v>
      </c>
      <c r="P44" s="220"/>
    </row>
    <row r="45" spans="1:16" s="221" customFormat="1" hidden="1" x14ac:dyDescent="0.2">
      <c r="A45" s="215"/>
      <c r="B45" s="202"/>
      <c r="C45" s="279"/>
      <c r="D45" s="249"/>
      <c r="E45" s="208"/>
      <c r="F45" s="209"/>
      <c r="G45" s="210"/>
      <c r="H45" s="208"/>
      <c r="I45" s="209"/>
      <c r="J45" s="298"/>
      <c r="K45" s="241"/>
      <c r="L45" s="209"/>
      <c r="M45" s="210"/>
      <c r="N45" s="251"/>
      <c r="O45" s="252"/>
      <c r="P45" s="220"/>
    </row>
    <row r="46" spans="1:16" s="221" customFormat="1" ht="13.5" hidden="1" thickBot="1" x14ac:dyDescent="0.25">
      <c r="A46" s="215"/>
      <c r="B46" s="202"/>
      <c r="C46" s="279"/>
      <c r="D46" s="548"/>
      <c r="E46" s="262"/>
      <c r="F46" s="263"/>
      <c r="G46" s="264"/>
      <c r="H46" s="262"/>
      <c r="I46" s="263"/>
      <c r="J46" s="301"/>
      <c r="K46" s="645"/>
      <c r="L46" s="263"/>
      <c r="M46" s="264"/>
      <c r="N46" s="265"/>
      <c r="O46" s="266"/>
      <c r="P46" s="220"/>
    </row>
    <row r="47" spans="1:16" s="272" customFormat="1" ht="27" x14ac:dyDescent="0.25">
      <c r="A47" s="280" t="s">
        <v>149</v>
      </c>
      <c r="B47" s="281"/>
      <c r="C47" s="282" t="s">
        <v>113</v>
      </c>
      <c r="D47" s="794"/>
      <c r="E47" s="720" t="s">
        <v>30</v>
      </c>
      <c r="F47" s="721">
        <f>SUM(F48:F53)</f>
        <v>10000000</v>
      </c>
      <c r="G47" s="724" t="s">
        <v>30</v>
      </c>
      <c r="H47" s="720" t="s">
        <v>30</v>
      </c>
      <c r="I47" s="721">
        <f>SUM(I48:I53)</f>
        <v>6275858.2000000002</v>
      </c>
      <c r="J47" s="722" t="s">
        <v>30</v>
      </c>
      <c r="K47" s="723" t="s">
        <v>322</v>
      </c>
      <c r="L47" s="721">
        <f>SUM(L48:L53)</f>
        <v>0</v>
      </c>
      <c r="M47" s="724" t="s">
        <v>30</v>
      </c>
      <c r="N47" s="765">
        <f t="shared" ref="N47:O47" si="6">SUM(N48:N53)</f>
        <v>0</v>
      </c>
      <c r="O47" s="766">
        <f t="shared" si="6"/>
        <v>0</v>
      </c>
      <c r="P47" s="271"/>
    </row>
    <row r="48" spans="1:16" s="188" customFormat="1" ht="13.5" thickBot="1" x14ac:dyDescent="0.25">
      <c r="A48" s="201"/>
      <c r="B48" s="213"/>
      <c r="C48" s="279" t="s">
        <v>537</v>
      </c>
      <c r="D48" s="245" t="s">
        <v>189</v>
      </c>
      <c r="E48" s="216">
        <v>0</v>
      </c>
      <c r="F48" s="206">
        <v>10000000</v>
      </c>
      <c r="G48" s="217">
        <v>1</v>
      </c>
      <c r="H48" s="205">
        <v>0</v>
      </c>
      <c r="I48" s="206">
        <f>100000+25858.2+6150000</f>
        <v>6275858.2000000002</v>
      </c>
      <c r="J48" s="214">
        <v>1</v>
      </c>
      <c r="K48" s="216"/>
      <c r="L48" s="206"/>
      <c r="M48" s="217"/>
      <c r="N48" s="775"/>
      <c r="O48" s="776"/>
      <c r="P48" s="187"/>
    </row>
    <row r="49" spans="1:16" s="221" customFormat="1" hidden="1" x14ac:dyDescent="0.2">
      <c r="A49" s="283"/>
      <c r="B49" s="202"/>
      <c r="C49" s="284" t="s">
        <v>380</v>
      </c>
      <c r="D49" s="249" t="s">
        <v>186</v>
      </c>
      <c r="E49" s="285"/>
      <c r="F49" s="273"/>
      <c r="G49" s="274"/>
      <c r="H49" s="286"/>
      <c r="I49" s="273"/>
      <c r="J49" s="298" t="e">
        <f t="shared" ref="J49" si="7">I49/H49</f>
        <v>#DIV/0!</v>
      </c>
      <c r="K49" s="285"/>
      <c r="L49" s="273"/>
      <c r="M49" s="274"/>
      <c r="N49" s="276"/>
      <c r="O49" s="277"/>
      <c r="P49" s="220"/>
    </row>
    <row r="50" spans="1:16" s="188" customFormat="1" hidden="1" x14ac:dyDescent="0.2">
      <c r="A50" s="287"/>
      <c r="B50" s="213"/>
      <c r="C50" s="284" t="s">
        <v>208</v>
      </c>
      <c r="D50" s="249" t="s">
        <v>186</v>
      </c>
      <c r="E50" s="285">
        <v>0</v>
      </c>
      <c r="F50" s="273"/>
      <c r="G50" s="274">
        <v>1</v>
      </c>
      <c r="H50" s="286"/>
      <c r="I50" s="273"/>
      <c r="J50" s="298"/>
      <c r="K50" s="285"/>
      <c r="L50" s="273"/>
      <c r="M50" s="274"/>
      <c r="N50" s="276"/>
      <c r="O50" s="277"/>
      <c r="P50" s="187"/>
    </row>
    <row r="51" spans="1:16" s="188" customFormat="1" hidden="1" x14ac:dyDescent="0.2">
      <c r="A51" s="287"/>
      <c r="B51" s="213"/>
      <c r="C51" s="783" t="s">
        <v>247</v>
      </c>
      <c r="D51" s="249" t="s">
        <v>186</v>
      </c>
      <c r="E51" s="285"/>
      <c r="F51" s="273"/>
      <c r="G51" s="274"/>
      <c r="H51" s="286">
        <v>0</v>
      </c>
      <c r="I51" s="273"/>
      <c r="J51" s="298">
        <v>1</v>
      </c>
      <c r="K51" s="286">
        <v>0</v>
      </c>
      <c r="L51" s="273"/>
      <c r="M51" s="274">
        <v>1</v>
      </c>
      <c r="N51" s="276"/>
      <c r="O51" s="277"/>
      <c r="P51" s="187"/>
    </row>
    <row r="52" spans="1:16" s="188" customFormat="1" hidden="1" x14ac:dyDescent="0.2">
      <c r="A52" s="287"/>
      <c r="B52" s="202"/>
      <c r="C52" s="284" t="s">
        <v>245</v>
      </c>
      <c r="D52" s="249" t="s">
        <v>186</v>
      </c>
      <c r="E52" s="285">
        <v>0</v>
      </c>
      <c r="F52" s="273"/>
      <c r="G52" s="274">
        <v>1</v>
      </c>
      <c r="H52" s="286">
        <v>0</v>
      </c>
      <c r="I52" s="273"/>
      <c r="J52" s="298">
        <v>1</v>
      </c>
      <c r="K52" s="285"/>
      <c r="L52" s="273"/>
      <c r="M52" s="274"/>
      <c r="N52" s="276"/>
      <c r="O52" s="277"/>
      <c r="P52" s="187"/>
    </row>
    <row r="53" spans="1:16" s="188" customFormat="1" ht="13.5" hidden="1" thickBot="1" x14ac:dyDescent="0.25">
      <c r="A53" s="288"/>
      <c r="B53" s="340"/>
      <c r="C53" s="284" t="s">
        <v>246</v>
      </c>
      <c r="D53" s="547" t="s">
        <v>186</v>
      </c>
      <c r="E53" s="285"/>
      <c r="F53" s="273"/>
      <c r="G53" s="274"/>
      <c r="H53" s="286">
        <v>0</v>
      </c>
      <c r="I53" s="273"/>
      <c r="J53" s="381">
        <v>1</v>
      </c>
      <c r="K53" s="285"/>
      <c r="L53" s="273"/>
      <c r="M53" s="274"/>
      <c r="N53" s="276"/>
      <c r="O53" s="277"/>
      <c r="P53" s="187"/>
    </row>
    <row r="54" spans="1:16" s="188" customFormat="1" ht="27.75" hidden="1" thickBot="1" x14ac:dyDescent="0.3">
      <c r="A54" s="526"/>
      <c r="B54" s="281"/>
      <c r="C54" s="784" t="s">
        <v>113</v>
      </c>
      <c r="D54" s="550"/>
      <c r="E54" s="551" t="s">
        <v>30</v>
      </c>
      <c r="F54" s="230">
        <f>SUM(F55:F58)</f>
        <v>0</v>
      </c>
      <c r="G54" s="552" t="s">
        <v>30</v>
      </c>
      <c r="H54" s="551" t="s">
        <v>30</v>
      </c>
      <c r="I54" s="230">
        <f>SUM(I55:I58)</f>
        <v>0</v>
      </c>
      <c r="J54" s="557" t="s">
        <v>30</v>
      </c>
      <c r="K54" s="558" t="s">
        <v>322</v>
      </c>
      <c r="L54" s="230">
        <f>SUM(L55:L58)</f>
        <v>0</v>
      </c>
      <c r="M54" s="552" t="s">
        <v>30</v>
      </c>
      <c r="N54" s="634">
        <f>SUM(N55:N58)</f>
        <v>0</v>
      </c>
      <c r="O54" s="230">
        <f>SUM(O55:O58)</f>
        <v>0</v>
      </c>
      <c r="P54" s="187"/>
    </row>
    <row r="55" spans="1:16" s="188" customFormat="1" ht="13.5" hidden="1" thickBot="1" x14ac:dyDescent="0.25">
      <c r="A55" s="526"/>
      <c r="B55" s="442"/>
      <c r="C55" s="783" t="s">
        <v>247</v>
      </c>
      <c r="D55" s="249" t="s">
        <v>186</v>
      </c>
      <c r="E55" s="285"/>
      <c r="F55" s="273"/>
      <c r="G55" s="274"/>
      <c r="H55" s="286">
        <v>0</v>
      </c>
      <c r="I55" s="273"/>
      <c r="J55" s="298">
        <v>1</v>
      </c>
      <c r="K55" s="286">
        <v>0</v>
      </c>
      <c r="L55" s="273">
        <v>0</v>
      </c>
      <c r="M55" s="274">
        <v>1</v>
      </c>
      <c r="N55" s="276"/>
      <c r="O55" s="277"/>
      <c r="P55" s="187"/>
    </row>
    <row r="56" spans="1:16" s="188" customFormat="1" ht="13.5" hidden="1" thickBot="1" x14ac:dyDescent="0.25">
      <c r="A56" s="526"/>
      <c r="B56" s="442"/>
      <c r="C56" s="785"/>
      <c r="D56" s="553"/>
      <c r="E56" s="479"/>
      <c r="F56" s="209"/>
      <c r="G56" s="480"/>
      <c r="H56" s="209"/>
      <c r="I56" s="209"/>
      <c r="J56" s="298"/>
      <c r="K56" s="208"/>
      <c r="L56" s="209"/>
      <c r="M56" s="210"/>
      <c r="N56" s="251"/>
      <c r="O56" s="531"/>
      <c r="P56" s="187"/>
    </row>
    <row r="57" spans="1:16" s="188" customFormat="1" ht="13.5" hidden="1" thickBot="1" x14ac:dyDescent="0.25">
      <c r="A57" s="526"/>
      <c r="B57" s="442"/>
      <c r="C57" s="785"/>
      <c r="D57" s="553"/>
      <c r="E57" s="479"/>
      <c r="F57" s="209"/>
      <c r="G57" s="480"/>
      <c r="H57" s="209"/>
      <c r="I57" s="209"/>
      <c r="J57" s="298"/>
      <c r="K57" s="208"/>
      <c r="L57" s="209"/>
      <c r="M57" s="210"/>
      <c r="N57" s="251"/>
      <c r="O57" s="531"/>
      <c r="P57" s="187"/>
    </row>
    <row r="58" spans="1:16" s="188" customFormat="1" ht="13.5" hidden="1" thickBot="1" x14ac:dyDescent="0.25">
      <c r="A58" s="526"/>
      <c r="B58" s="443"/>
      <c r="C58" s="58"/>
      <c r="D58" s="554"/>
      <c r="E58" s="555"/>
      <c r="F58" s="273"/>
      <c r="G58" s="556"/>
      <c r="H58" s="273"/>
      <c r="I58" s="273"/>
      <c r="J58" s="381"/>
      <c r="K58" s="285"/>
      <c r="L58" s="273"/>
      <c r="M58" s="274"/>
      <c r="N58" s="276"/>
      <c r="O58" s="532"/>
      <c r="P58" s="187"/>
    </row>
    <row r="59" spans="1:16" s="188" customFormat="1" ht="26.25" thickBot="1" x14ac:dyDescent="0.25">
      <c r="A59" s="179" t="s">
        <v>150</v>
      </c>
      <c r="B59" s="180" t="s">
        <v>150</v>
      </c>
      <c r="C59" s="267" t="s">
        <v>114</v>
      </c>
      <c r="D59" s="767" t="s">
        <v>314</v>
      </c>
      <c r="E59" s="183" t="s">
        <v>30</v>
      </c>
      <c r="F59" s="661">
        <f>F60+F80</f>
        <v>1861117</v>
      </c>
      <c r="G59" s="186" t="s">
        <v>30</v>
      </c>
      <c r="H59" s="183" t="s">
        <v>30</v>
      </c>
      <c r="I59" s="661">
        <f>I60+I80</f>
        <v>0</v>
      </c>
      <c r="J59" s="185" t="s">
        <v>30</v>
      </c>
      <c r="K59" s="183" t="s">
        <v>30</v>
      </c>
      <c r="L59" s="661">
        <f>L60+L80</f>
        <v>0</v>
      </c>
      <c r="M59" s="663" t="s">
        <v>30</v>
      </c>
      <c r="N59" s="791">
        <f>N60+N80</f>
        <v>0</v>
      </c>
      <c r="O59" s="792">
        <f>O60+O80</f>
        <v>0</v>
      </c>
      <c r="P59" s="187"/>
    </row>
    <row r="60" spans="1:16" s="272" customFormat="1" ht="27" x14ac:dyDescent="0.25">
      <c r="A60" s="268" t="s">
        <v>151</v>
      </c>
      <c r="B60" s="269"/>
      <c r="C60" s="270" t="s">
        <v>115</v>
      </c>
      <c r="D60" s="768"/>
      <c r="E60" s="737" t="s">
        <v>30</v>
      </c>
      <c r="F60" s="194">
        <f>SUM(F61:F79)</f>
        <v>1861117</v>
      </c>
      <c r="G60" s="740" t="s">
        <v>30</v>
      </c>
      <c r="H60" s="737" t="s">
        <v>30</v>
      </c>
      <c r="I60" s="194">
        <f>SUM(I61:I79)</f>
        <v>0</v>
      </c>
      <c r="J60" s="738" t="s">
        <v>30</v>
      </c>
      <c r="K60" s="739" t="s">
        <v>30</v>
      </c>
      <c r="L60" s="194">
        <f>SUM(L61:L79)</f>
        <v>0</v>
      </c>
      <c r="M60" s="740" t="s">
        <v>30</v>
      </c>
      <c r="N60" s="769">
        <f t="shared" ref="N60:O60" si="8">SUM(N61:N79)</f>
        <v>0</v>
      </c>
      <c r="O60" s="770">
        <f t="shared" si="8"/>
        <v>0</v>
      </c>
      <c r="P60" s="271"/>
    </row>
    <row r="61" spans="1:16" s="188" customFormat="1" hidden="1" x14ac:dyDescent="0.2">
      <c r="A61" s="201"/>
      <c r="B61" s="213"/>
      <c r="C61" s="275" t="s">
        <v>291</v>
      </c>
      <c r="D61" s="245" t="s">
        <v>191</v>
      </c>
      <c r="E61" s="216"/>
      <c r="F61" s="206"/>
      <c r="G61" s="207"/>
      <c r="H61" s="205"/>
      <c r="I61" s="206"/>
      <c r="J61" s="628"/>
      <c r="K61" s="793">
        <v>0</v>
      </c>
      <c r="L61" s="206"/>
      <c r="M61" s="207">
        <v>1</v>
      </c>
      <c r="N61" s="775"/>
      <c r="O61" s="776"/>
      <c r="P61" s="187"/>
    </row>
    <row r="62" spans="1:16" s="188" customFormat="1" hidden="1" x14ac:dyDescent="0.2">
      <c r="A62" s="201"/>
      <c r="B62" s="202"/>
      <c r="C62" s="275" t="s">
        <v>231</v>
      </c>
      <c r="D62" s="245" t="s">
        <v>191</v>
      </c>
      <c r="E62" s="205"/>
      <c r="F62" s="206"/>
      <c r="G62" s="207" t="e">
        <f>F62/E62</f>
        <v>#DIV/0!</v>
      </c>
      <c r="H62" s="205"/>
      <c r="I62" s="206"/>
      <c r="J62" s="628"/>
      <c r="K62" s="793"/>
      <c r="L62" s="206"/>
      <c r="M62" s="207"/>
      <c r="N62" s="775"/>
      <c r="O62" s="776"/>
      <c r="P62" s="187"/>
    </row>
    <row r="63" spans="1:16" s="188" customFormat="1" ht="25.5" hidden="1" x14ac:dyDescent="0.2">
      <c r="A63" s="201"/>
      <c r="B63" s="202"/>
      <c r="C63" s="275" t="s">
        <v>242</v>
      </c>
      <c r="D63" s="245" t="s">
        <v>191</v>
      </c>
      <c r="E63" s="205"/>
      <c r="F63" s="206"/>
      <c r="G63" s="207" t="e">
        <f>F63/E63</f>
        <v>#DIV/0!</v>
      </c>
      <c r="H63" s="216"/>
      <c r="I63" s="206"/>
      <c r="J63" s="628"/>
      <c r="K63" s="793"/>
      <c r="L63" s="206"/>
      <c r="M63" s="207"/>
      <c r="N63" s="775"/>
      <c r="O63" s="776"/>
      <c r="P63" s="187"/>
    </row>
    <row r="64" spans="1:16" s="188" customFormat="1" hidden="1" x14ac:dyDescent="0.2">
      <c r="A64" s="201"/>
      <c r="B64" s="202"/>
      <c r="C64" s="275" t="s">
        <v>292</v>
      </c>
      <c r="D64" s="245" t="s">
        <v>191</v>
      </c>
      <c r="E64" s="205"/>
      <c r="F64" s="206"/>
      <c r="G64" s="207" t="e">
        <f t="shared" ref="G64:G78" si="9">F64/E64</f>
        <v>#DIV/0!</v>
      </c>
      <c r="H64" s="216"/>
      <c r="I64" s="206"/>
      <c r="J64" s="628"/>
      <c r="K64" s="793"/>
      <c r="L64" s="206"/>
      <c r="M64" s="207"/>
      <c r="N64" s="775"/>
      <c r="O64" s="776"/>
      <c r="P64" s="187"/>
    </row>
    <row r="65" spans="1:16" s="221" customFormat="1" hidden="1" x14ac:dyDescent="0.2">
      <c r="A65" s="215"/>
      <c r="B65" s="202"/>
      <c r="C65" s="275" t="s">
        <v>204</v>
      </c>
      <c r="D65" s="245" t="s">
        <v>205</v>
      </c>
      <c r="E65" s="216"/>
      <c r="F65" s="206"/>
      <c r="G65" s="207" t="e">
        <f t="shared" si="9"/>
        <v>#DIV/0!</v>
      </c>
      <c r="H65" s="216"/>
      <c r="I65" s="206"/>
      <c r="J65" s="628"/>
      <c r="K65" s="793"/>
      <c r="L65" s="206"/>
      <c r="M65" s="207"/>
      <c r="N65" s="775"/>
      <c r="O65" s="776"/>
      <c r="P65" s="187"/>
    </row>
    <row r="66" spans="1:16" s="221" customFormat="1" hidden="1" x14ac:dyDescent="0.2">
      <c r="A66" s="215"/>
      <c r="B66" s="202"/>
      <c r="C66" s="275" t="s">
        <v>219</v>
      </c>
      <c r="D66" s="245" t="s">
        <v>191</v>
      </c>
      <c r="E66" s="216"/>
      <c r="F66" s="206"/>
      <c r="G66" s="207" t="e">
        <f t="shared" si="9"/>
        <v>#DIV/0!</v>
      </c>
      <c r="H66" s="216"/>
      <c r="I66" s="206"/>
      <c r="J66" s="628"/>
      <c r="K66" s="793"/>
      <c r="L66" s="206"/>
      <c r="M66" s="207"/>
      <c r="N66" s="775"/>
      <c r="O66" s="776"/>
      <c r="P66" s="187"/>
    </row>
    <row r="67" spans="1:16" s="188" customFormat="1" ht="25.5" x14ac:dyDescent="0.2">
      <c r="A67" s="201"/>
      <c r="B67" s="213"/>
      <c r="C67" s="275" t="s">
        <v>220</v>
      </c>
      <c r="D67" s="245" t="s">
        <v>191</v>
      </c>
      <c r="E67" s="216">
        <v>84274175</v>
      </c>
      <c r="F67" s="206">
        <v>123268</v>
      </c>
      <c r="G67" s="207">
        <f t="shared" si="9"/>
        <v>1.4627019487286586E-3</v>
      </c>
      <c r="H67" s="216"/>
      <c r="I67" s="206"/>
      <c r="J67" s="628"/>
      <c r="K67" s="793"/>
      <c r="L67" s="206"/>
      <c r="M67" s="207"/>
      <c r="N67" s="775"/>
      <c r="O67" s="776"/>
      <c r="P67" s="187"/>
    </row>
    <row r="68" spans="1:16" s="188" customFormat="1" hidden="1" x14ac:dyDescent="0.2">
      <c r="A68" s="201"/>
      <c r="B68" s="213"/>
      <c r="C68" s="275" t="s">
        <v>221</v>
      </c>
      <c r="D68" s="245" t="s">
        <v>191</v>
      </c>
      <c r="E68" s="216"/>
      <c r="F68" s="206"/>
      <c r="G68" s="207" t="e">
        <f t="shared" si="9"/>
        <v>#DIV/0!</v>
      </c>
      <c r="H68" s="216"/>
      <c r="I68" s="206"/>
      <c r="J68" s="628"/>
      <c r="K68" s="793"/>
      <c r="L68" s="206"/>
      <c r="M68" s="207"/>
      <c r="N68" s="775"/>
      <c r="O68" s="776"/>
      <c r="P68" s="187"/>
    </row>
    <row r="69" spans="1:16" s="221" customFormat="1" ht="25.5" x14ac:dyDescent="0.2">
      <c r="A69" s="215"/>
      <c r="B69" s="202"/>
      <c r="C69" s="275" t="s">
        <v>222</v>
      </c>
      <c r="D69" s="245" t="s">
        <v>191</v>
      </c>
      <c r="E69" s="216">
        <v>38653000</v>
      </c>
      <c r="F69" s="206">
        <v>259000</v>
      </c>
      <c r="G69" s="207">
        <f t="shared" si="9"/>
        <v>6.7006441932062196E-3</v>
      </c>
      <c r="H69" s="216"/>
      <c r="I69" s="206"/>
      <c r="J69" s="628"/>
      <c r="K69" s="793"/>
      <c r="L69" s="206"/>
      <c r="M69" s="207"/>
      <c r="N69" s="775"/>
      <c r="O69" s="776"/>
      <c r="P69" s="187"/>
    </row>
    <row r="70" spans="1:16" s="188" customFormat="1" x14ac:dyDescent="0.2">
      <c r="A70" s="201"/>
      <c r="B70" s="202"/>
      <c r="C70" s="275" t="s">
        <v>223</v>
      </c>
      <c r="D70" s="245" t="s">
        <v>191</v>
      </c>
      <c r="E70" s="216">
        <v>20517823</v>
      </c>
      <c r="F70" s="206">
        <v>-455000</v>
      </c>
      <c r="G70" s="207">
        <f t="shared" si="9"/>
        <v>-2.2175841949703925E-2</v>
      </c>
      <c r="H70" s="216"/>
      <c r="I70" s="206"/>
      <c r="J70" s="628"/>
      <c r="K70" s="793"/>
      <c r="L70" s="206"/>
      <c r="M70" s="207"/>
      <c r="N70" s="775"/>
      <c r="O70" s="776"/>
      <c r="P70" s="187"/>
    </row>
    <row r="71" spans="1:16" s="188" customFormat="1" hidden="1" x14ac:dyDescent="0.2">
      <c r="A71" s="201"/>
      <c r="B71" s="202"/>
      <c r="C71" s="275" t="s">
        <v>224</v>
      </c>
      <c r="D71" s="245" t="s">
        <v>191</v>
      </c>
      <c r="E71" s="216"/>
      <c r="F71" s="206"/>
      <c r="G71" s="207" t="e">
        <f t="shared" si="9"/>
        <v>#DIV/0!</v>
      </c>
      <c r="H71" s="216"/>
      <c r="I71" s="206"/>
      <c r="J71" s="628"/>
      <c r="K71" s="793"/>
      <c r="L71" s="206"/>
      <c r="M71" s="207"/>
      <c r="N71" s="775"/>
      <c r="O71" s="776"/>
      <c r="P71" s="187"/>
    </row>
    <row r="72" spans="1:16" s="221" customFormat="1" ht="25.5" hidden="1" x14ac:dyDescent="0.2">
      <c r="A72" s="215"/>
      <c r="B72" s="202"/>
      <c r="C72" s="275" t="s">
        <v>225</v>
      </c>
      <c r="D72" s="245" t="s">
        <v>206</v>
      </c>
      <c r="E72" s="216"/>
      <c r="F72" s="206"/>
      <c r="G72" s="207" t="e">
        <f t="shared" si="9"/>
        <v>#DIV/0!</v>
      </c>
      <c r="H72" s="216"/>
      <c r="I72" s="206"/>
      <c r="J72" s="628"/>
      <c r="K72" s="793"/>
      <c r="L72" s="206"/>
      <c r="M72" s="207"/>
      <c r="N72" s="775"/>
      <c r="O72" s="776"/>
      <c r="P72" s="187"/>
    </row>
    <row r="73" spans="1:16" s="188" customFormat="1" hidden="1" x14ac:dyDescent="0.2">
      <c r="A73" s="201"/>
      <c r="B73" s="213"/>
      <c r="C73" s="275" t="s">
        <v>381</v>
      </c>
      <c r="D73" s="245" t="s">
        <v>206</v>
      </c>
      <c r="E73" s="216"/>
      <c r="F73" s="206"/>
      <c r="G73" s="207" t="e">
        <f t="shared" si="9"/>
        <v>#DIV/0!</v>
      </c>
      <c r="H73" s="216"/>
      <c r="I73" s="206"/>
      <c r="J73" s="628"/>
      <c r="K73" s="793"/>
      <c r="L73" s="206"/>
      <c r="M73" s="207"/>
      <c r="N73" s="775"/>
      <c r="O73" s="776"/>
      <c r="P73" s="187"/>
    </row>
    <row r="74" spans="1:16" s="221" customFormat="1" ht="38.25" hidden="1" x14ac:dyDescent="0.2">
      <c r="A74" s="215"/>
      <c r="B74" s="202"/>
      <c r="C74" s="275" t="s">
        <v>250</v>
      </c>
      <c r="D74" s="245" t="s">
        <v>206</v>
      </c>
      <c r="E74" s="216"/>
      <c r="F74" s="206"/>
      <c r="G74" s="207" t="e">
        <f t="shared" si="9"/>
        <v>#DIV/0!</v>
      </c>
      <c r="H74" s="216"/>
      <c r="I74" s="206"/>
      <c r="J74" s="628"/>
      <c r="K74" s="793"/>
      <c r="L74" s="206"/>
      <c r="M74" s="207"/>
      <c r="N74" s="775"/>
      <c r="O74" s="776"/>
      <c r="P74" s="187"/>
    </row>
    <row r="75" spans="1:16" s="221" customFormat="1" ht="25.5" hidden="1" x14ac:dyDescent="0.2">
      <c r="A75" s="215"/>
      <c r="B75" s="202"/>
      <c r="C75" s="275" t="s">
        <v>226</v>
      </c>
      <c r="D75" s="245" t="s">
        <v>205</v>
      </c>
      <c r="E75" s="216"/>
      <c r="F75" s="206"/>
      <c r="G75" s="207" t="e">
        <f t="shared" si="9"/>
        <v>#DIV/0!</v>
      </c>
      <c r="H75" s="216"/>
      <c r="I75" s="206"/>
      <c r="J75" s="628"/>
      <c r="K75" s="793"/>
      <c r="L75" s="206"/>
      <c r="M75" s="207"/>
      <c r="N75" s="775"/>
      <c r="O75" s="776"/>
      <c r="P75" s="187"/>
    </row>
    <row r="76" spans="1:16" s="221" customFormat="1" ht="25.5" hidden="1" x14ac:dyDescent="0.2">
      <c r="A76" s="215"/>
      <c r="B76" s="202"/>
      <c r="C76" s="275" t="s">
        <v>227</v>
      </c>
      <c r="D76" s="245" t="s">
        <v>205</v>
      </c>
      <c r="E76" s="216"/>
      <c r="F76" s="206"/>
      <c r="G76" s="207">
        <v>1</v>
      </c>
      <c r="H76" s="216"/>
      <c r="I76" s="206"/>
      <c r="J76" s="628"/>
      <c r="K76" s="793"/>
      <c r="L76" s="206"/>
      <c r="M76" s="207"/>
      <c r="N76" s="775"/>
      <c r="O76" s="776"/>
      <c r="P76" s="187"/>
    </row>
    <row r="77" spans="1:16" s="221" customFormat="1" x14ac:dyDescent="0.2">
      <c r="A77" s="215"/>
      <c r="B77" s="202"/>
      <c r="C77" s="275" t="s">
        <v>228</v>
      </c>
      <c r="D77" s="245" t="s">
        <v>205</v>
      </c>
      <c r="E77" s="216">
        <v>2494000</v>
      </c>
      <c r="F77" s="206">
        <f>74490+1104600</f>
        <v>1179090</v>
      </c>
      <c r="G77" s="207">
        <f t="shared" si="9"/>
        <v>0.47277064955894144</v>
      </c>
      <c r="H77" s="216"/>
      <c r="I77" s="206"/>
      <c r="J77" s="628"/>
      <c r="K77" s="793"/>
      <c r="L77" s="206"/>
      <c r="M77" s="207"/>
      <c r="N77" s="775"/>
      <c r="O77" s="776"/>
      <c r="P77" s="187"/>
    </row>
    <row r="78" spans="1:16" s="221" customFormat="1" ht="26.25" thickBot="1" x14ac:dyDescent="0.25">
      <c r="A78" s="215"/>
      <c r="B78" s="202"/>
      <c r="C78" s="275" t="s">
        <v>229</v>
      </c>
      <c r="D78" s="245" t="s">
        <v>205</v>
      </c>
      <c r="E78" s="216">
        <v>14964260</v>
      </c>
      <c r="F78" s="206">
        <v>754759</v>
      </c>
      <c r="G78" s="207">
        <f t="shared" si="9"/>
        <v>5.0437442279137087E-2</v>
      </c>
      <c r="H78" s="216"/>
      <c r="I78" s="206"/>
      <c r="J78" s="628"/>
      <c r="K78" s="793"/>
      <c r="L78" s="206"/>
      <c r="M78" s="207"/>
      <c r="N78" s="775"/>
      <c r="O78" s="776"/>
      <c r="P78" s="187"/>
    </row>
    <row r="79" spans="1:16" s="221" customFormat="1" hidden="1" x14ac:dyDescent="0.2">
      <c r="A79" s="215"/>
      <c r="B79" s="202"/>
      <c r="C79" s="275" t="s">
        <v>289</v>
      </c>
      <c r="D79" s="245"/>
      <c r="E79" s="216"/>
      <c r="F79" s="206"/>
      <c r="G79" s="207"/>
      <c r="H79" s="216"/>
      <c r="I79" s="206"/>
      <c r="J79" s="628" t="e">
        <f t="shared" ref="J79" si="10">I79/H79</f>
        <v>#DIV/0!</v>
      </c>
      <c r="K79" s="793"/>
      <c r="L79" s="206"/>
      <c r="M79" s="207"/>
      <c r="N79" s="775"/>
      <c r="O79" s="776"/>
      <c r="P79" s="187"/>
    </row>
    <row r="80" spans="1:16" s="221" customFormat="1" ht="25.5" hidden="1" x14ac:dyDescent="0.2">
      <c r="A80" s="254" t="s">
        <v>152</v>
      </c>
      <c r="B80" s="255"/>
      <c r="C80" s="290" t="s">
        <v>116</v>
      </c>
      <c r="D80" s="291"/>
      <c r="E80" s="256" t="s">
        <v>30</v>
      </c>
      <c r="F80" s="257">
        <f>SUM(F81:F82)</f>
        <v>0</v>
      </c>
      <c r="G80" s="292" t="s">
        <v>30</v>
      </c>
      <c r="H80" s="256" t="s">
        <v>30</v>
      </c>
      <c r="I80" s="257">
        <f>SUM(I81:I82)</f>
        <v>0</v>
      </c>
      <c r="J80" s="292" t="s">
        <v>30</v>
      </c>
      <c r="K80" s="293" t="s">
        <v>30</v>
      </c>
      <c r="L80" s="257">
        <f>SUM(L81:L82)</f>
        <v>0</v>
      </c>
      <c r="M80" s="258" t="s">
        <v>30</v>
      </c>
      <c r="N80" s="294">
        <f t="shared" ref="N80:O80" si="11">SUM(N81:N82)</f>
        <v>0</v>
      </c>
      <c r="O80" s="295">
        <f t="shared" si="11"/>
        <v>0</v>
      </c>
      <c r="P80" s="220"/>
    </row>
    <row r="81" spans="1:16" s="221" customFormat="1" hidden="1" x14ac:dyDescent="0.2">
      <c r="A81" s="215"/>
      <c r="B81" s="202"/>
      <c r="C81" s="296" t="s">
        <v>181</v>
      </c>
      <c r="D81" s="297" t="s">
        <v>186</v>
      </c>
      <c r="E81" s="208"/>
      <c r="F81" s="209"/>
      <c r="G81" s="298"/>
      <c r="H81" s="250"/>
      <c r="I81" s="209"/>
      <c r="J81" s="571" t="e">
        <f>I81/H81</f>
        <v>#DIV/0!</v>
      </c>
      <c r="K81" s="208"/>
      <c r="L81" s="209"/>
      <c r="M81" s="210"/>
      <c r="N81" s="218"/>
      <c r="O81" s="219"/>
      <c r="P81" s="220"/>
    </row>
    <row r="82" spans="1:16" s="221" customFormat="1" ht="13.5" hidden="1" thickBot="1" x14ac:dyDescent="0.25">
      <c r="A82" s="283"/>
      <c r="B82" s="261"/>
      <c r="C82" s="299"/>
      <c r="D82" s="300"/>
      <c r="E82" s="262"/>
      <c r="F82" s="263"/>
      <c r="G82" s="301"/>
      <c r="H82" s="262"/>
      <c r="I82" s="263"/>
      <c r="J82" s="301"/>
      <c r="K82" s="262"/>
      <c r="L82" s="263"/>
      <c r="M82" s="264"/>
      <c r="N82" s="302"/>
      <c r="O82" s="303"/>
      <c r="P82" s="220"/>
    </row>
    <row r="83" spans="1:16" s="221" customFormat="1" ht="13.5" hidden="1" thickBot="1" x14ac:dyDescent="0.25">
      <c r="A83" s="304" t="s">
        <v>153</v>
      </c>
      <c r="B83" s="305" t="s">
        <v>153</v>
      </c>
      <c r="C83" s="306" t="s">
        <v>117</v>
      </c>
      <c r="D83" s="307" t="s">
        <v>270</v>
      </c>
      <c r="E83" s="308" t="s">
        <v>30</v>
      </c>
      <c r="F83" s="309">
        <f>F84+F85</f>
        <v>0</v>
      </c>
      <c r="G83" s="310" t="s">
        <v>30</v>
      </c>
      <c r="H83" s="308" t="s">
        <v>30</v>
      </c>
      <c r="I83" s="309">
        <f>I84+I85</f>
        <v>0</v>
      </c>
      <c r="J83" s="310" t="s">
        <v>30</v>
      </c>
      <c r="K83" s="308" t="s">
        <v>30</v>
      </c>
      <c r="L83" s="309">
        <f t="shared" ref="L83:O83" si="12">L84+L85</f>
        <v>0</v>
      </c>
      <c r="M83" s="311" t="s">
        <v>30</v>
      </c>
      <c r="N83" s="312">
        <f t="shared" si="12"/>
        <v>0</v>
      </c>
      <c r="O83" s="313">
        <f t="shared" si="12"/>
        <v>0</v>
      </c>
      <c r="P83" s="220"/>
    </row>
    <row r="84" spans="1:16" s="221" customFormat="1" ht="25.5" hidden="1" x14ac:dyDescent="0.2">
      <c r="A84" s="314"/>
      <c r="B84" s="315"/>
      <c r="C84" s="316" t="s">
        <v>212</v>
      </c>
      <c r="D84" s="317" t="s">
        <v>191</v>
      </c>
      <c r="E84" s="318"/>
      <c r="F84" s="319"/>
      <c r="G84" s="320"/>
      <c r="H84" s="318">
        <v>8500</v>
      </c>
      <c r="I84" s="319"/>
      <c r="J84" s="320">
        <f>I84/H84</f>
        <v>0</v>
      </c>
      <c r="K84" s="318"/>
      <c r="L84" s="319"/>
      <c r="M84" s="321"/>
      <c r="N84" s="322"/>
      <c r="O84" s="323"/>
      <c r="P84" s="220"/>
    </row>
    <row r="85" spans="1:16" s="221" customFormat="1" ht="13.5" hidden="1" thickBot="1" x14ac:dyDescent="0.25">
      <c r="A85" s="324"/>
      <c r="B85" s="202"/>
      <c r="C85" s="220"/>
      <c r="D85" s="297"/>
      <c r="E85" s="208"/>
      <c r="F85" s="209"/>
      <c r="G85" s="298"/>
      <c r="H85" s="208"/>
      <c r="I85" s="209"/>
      <c r="J85" s="298"/>
      <c r="K85" s="208"/>
      <c r="L85" s="209"/>
      <c r="M85" s="210"/>
      <c r="N85" s="218"/>
      <c r="O85" s="219"/>
      <c r="P85" s="220"/>
    </row>
    <row r="86" spans="1:16" s="221" customFormat="1" ht="13.5" hidden="1" thickBot="1" x14ac:dyDescent="0.25">
      <c r="A86" s="324"/>
      <c r="B86" s="202"/>
      <c r="C86" s="220"/>
      <c r="D86" s="297"/>
      <c r="E86" s="208"/>
      <c r="F86" s="209"/>
      <c r="G86" s="298"/>
      <c r="H86" s="208"/>
      <c r="I86" s="209"/>
      <c r="J86" s="298"/>
      <c r="K86" s="208"/>
      <c r="L86" s="209"/>
      <c r="M86" s="210"/>
      <c r="N86" s="218"/>
      <c r="O86" s="219"/>
      <c r="P86" s="220"/>
    </row>
    <row r="87" spans="1:16" s="221" customFormat="1" ht="13.5" hidden="1" thickBot="1" x14ac:dyDescent="0.25">
      <c r="A87" s="324"/>
      <c r="B87" s="202"/>
      <c r="C87" s="220"/>
      <c r="D87" s="297"/>
      <c r="E87" s="208"/>
      <c r="F87" s="209"/>
      <c r="G87" s="298"/>
      <c r="H87" s="208"/>
      <c r="I87" s="209"/>
      <c r="J87" s="298"/>
      <c r="K87" s="208"/>
      <c r="L87" s="209"/>
      <c r="M87" s="210"/>
      <c r="N87" s="218"/>
      <c r="O87" s="219"/>
      <c r="P87" s="220"/>
    </row>
    <row r="88" spans="1:16" s="221" customFormat="1" ht="13.5" hidden="1" thickBot="1" x14ac:dyDescent="0.25">
      <c r="A88" s="324"/>
      <c r="B88" s="202"/>
      <c r="C88" s="220"/>
      <c r="D88" s="297"/>
      <c r="E88" s="208"/>
      <c r="F88" s="209"/>
      <c r="G88" s="298"/>
      <c r="H88" s="208"/>
      <c r="I88" s="209"/>
      <c r="J88" s="298"/>
      <c r="K88" s="208"/>
      <c r="L88" s="209"/>
      <c r="M88" s="210"/>
      <c r="N88" s="218"/>
      <c r="O88" s="219"/>
      <c r="P88" s="220"/>
    </row>
    <row r="89" spans="1:16" s="221" customFormat="1" ht="13.5" hidden="1" thickBot="1" x14ac:dyDescent="0.25">
      <c r="A89" s="324"/>
      <c r="B89" s="202"/>
      <c r="C89" s="220"/>
      <c r="D89" s="297"/>
      <c r="E89" s="208"/>
      <c r="F89" s="209"/>
      <c r="G89" s="298"/>
      <c r="H89" s="208"/>
      <c r="I89" s="209"/>
      <c r="J89" s="298"/>
      <c r="K89" s="208"/>
      <c r="L89" s="209"/>
      <c r="M89" s="210"/>
      <c r="N89" s="218"/>
      <c r="O89" s="219"/>
      <c r="P89" s="220"/>
    </row>
    <row r="90" spans="1:16" s="221" customFormat="1" ht="13.5" hidden="1" thickBot="1" x14ac:dyDescent="0.25">
      <c r="A90" s="324"/>
      <c r="B90" s="261"/>
      <c r="C90" s="325"/>
      <c r="D90" s="300"/>
      <c r="E90" s="262"/>
      <c r="F90" s="263"/>
      <c r="G90" s="301"/>
      <c r="H90" s="262"/>
      <c r="I90" s="263"/>
      <c r="J90" s="301"/>
      <c r="K90" s="262"/>
      <c r="L90" s="263"/>
      <c r="M90" s="264"/>
      <c r="N90" s="302"/>
      <c r="O90" s="303"/>
      <c r="P90" s="326"/>
    </row>
    <row r="91" spans="1:16" s="329" customFormat="1" ht="39" hidden="1" thickBot="1" x14ac:dyDescent="0.25">
      <c r="A91" s="327" t="s">
        <v>154</v>
      </c>
      <c r="B91" s="501" t="s">
        <v>154</v>
      </c>
      <c r="C91" s="502" t="s">
        <v>118</v>
      </c>
      <c r="D91" s="595" t="s">
        <v>271</v>
      </c>
      <c r="E91" s="596" t="s">
        <v>30</v>
      </c>
      <c r="F91" s="529">
        <f>F92+F94+F96+F99</f>
        <v>0</v>
      </c>
      <c r="G91" s="597" t="s">
        <v>30</v>
      </c>
      <c r="H91" s="596" t="s">
        <v>30</v>
      </c>
      <c r="I91" s="529">
        <f>I92+I94+I96+I99</f>
        <v>0</v>
      </c>
      <c r="J91" s="597" t="s">
        <v>30</v>
      </c>
      <c r="K91" s="596" t="s">
        <v>30</v>
      </c>
      <c r="L91" s="529">
        <f>L92+L94+L96+L99</f>
        <v>0</v>
      </c>
      <c r="M91" s="565" t="s">
        <v>30</v>
      </c>
      <c r="N91" s="598">
        <f>N92+N94+N96+N99</f>
        <v>0</v>
      </c>
      <c r="O91" s="599">
        <f>O92+O94+O96+O99</f>
        <v>0</v>
      </c>
      <c r="P91" s="328"/>
    </row>
    <row r="92" spans="1:16" s="329" customFormat="1" ht="40.5" hidden="1" x14ac:dyDescent="0.25">
      <c r="A92" s="330" t="s">
        <v>155</v>
      </c>
      <c r="B92" s="600"/>
      <c r="C92" s="601" t="s">
        <v>119</v>
      </c>
      <c r="D92" s="602"/>
      <c r="E92" s="603" t="s">
        <v>30</v>
      </c>
      <c r="F92" s="604">
        <f>SUM(F93:F93)</f>
        <v>0</v>
      </c>
      <c r="G92" s="605" t="s">
        <v>30</v>
      </c>
      <c r="H92" s="603" t="s">
        <v>30</v>
      </c>
      <c r="I92" s="604">
        <f>SUM(I93:I93)</f>
        <v>0</v>
      </c>
      <c r="J92" s="629" t="s">
        <v>30</v>
      </c>
      <c r="K92" s="646" t="s">
        <v>30</v>
      </c>
      <c r="L92" s="604">
        <f>SUM(L93:L93)</f>
        <v>0</v>
      </c>
      <c r="M92" s="647" t="s">
        <v>30</v>
      </c>
      <c r="N92" s="635">
        <f>SUM(N93:N93)</f>
        <v>0</v>
      </c>
      <c r="O92" s="606">
        <f>SUM(O93:O93)</f>
        <v>0</v>
      </c>
      <c r="P92" s="331"/>
    </row>
    <row r="93" spans="1:16" s="329" customFormat="1" ht="25.5" hidden="1" x14ac:dyDescent="0.2">
      <c r="A93" s="332"/>
      <c r="B93" s="600"/>
      <c r="C93" s="607" t="s">
        <v>548</v>
      </c>
      <c r="D93" s="608"/>
      <c r="E93" s="609"/>
      <c r="F93" s="334"/>
      <c r="G93" s="610"/>
      <c r="H93" s="609"/>
      <c r="I93" s="334"/>
      <c r="J93" s="630">
        <v>0</v>
      </c>
      <c r="K93" s="648"/>
      <c r="L93" s="334"/>
      <c r="M93" s="649"/>
      <c r="N93" s="636"/>
      <c r="O93" s="539"/>
      <c r="P93" s="335"/>
    </row>
    <row r="94" spans="1:16" s="337" customFormat="1" ht="40.5" hidden="1" x14ac:dyDescent="0.25">
      <c r="A94" s="332" t="s">
        <v>156</v>
      </c>
      <c r="B94" s="611"/>
      <c r="C94" s="612" t="s">
        <v>120</v>
      </c>
      <c r="D94" s="602"/>
      <c r="E94" s="613" t="s">
        <v>30</v>
      </c>
      <c r="F94" s="528">
        <f>SUM(F95:F95)</f>
        <v>0</v>
      </c>
      <c r="G94" s="614" t="s">
        <v>30</v>
      </c>
      <c r="H94" s="613" t="s">
        <v>30</v>
      </c>
      <c r="I94" s="528">
        <f>SUM(I95:I95)</f>
        <v>0</v>
      </c>
      <c r="J94" s="631" t="s">
        <v>30</v>
      </c>
      <c r="K94" s="650" t="s">
        <v>30</v>
      </c>
      <c r="L94" s="528">
        <f>SUM(L95:L95)</f>
        <v>0</v>
      </c>
      <c r="M94" s="651" t="s">
        <v>30</v>
      </c>
      <c r="N94" s="637">
        <f>SUM(N95:N95)</f>
        <v>0</v>
      </c>
      <c r="O94" s="533">
        <f>SUM(O95:O95)</f>
        <v>0</v>
      </c>
      <c r="P94" s="336"/>
    </row>
    <row r="95" spans="1:16" s="188" customFormat="1" ht="25.5" hidden="1" x14ac:dyDescent="0.2">
      <c r="A95" s="201"/>
      <c r="B95" s="442"/>
      <c r="C95" s="506" t="s">
        <v>311</v>
      </c>
      <c r="D95" s="553" t="s">
        <v>189</v>
      </c>
      <c r="E95" s="479"/>
      <c r="F95" s="209"/>
      <c r="G95" s="480"/>
      <c r="H95" s="479"/>
      <c r="I95" s="209"/>
      <c r="J95" s="571" t="e">
        <f>I95/H95</f>
        <v>#DIV/0!</v>
      </c>
      <c r="K95" s="208"/>
      <c r="L95" s="209"/>
      <c r="M95" s="210"/>
      <c r="N95" s="218"/>
      <c r="O95" s="535"/>
      <c r="P95" s="187"/>
    </row>
    <row r="96" spans="1:16" s="272" customFormat="1" ht="40.5" hidden="1" x14ac:dyDescent="0.25">
      <c r="A96" s="280" t="s">
        <v>157</v>
      </c>
      <c r="B96" s="615"/>
      <c r="C96" s="616" t="s">
        <v>121</v>
      </c>
      <c r="D96" s="617"/>
      <c r="E96" s="534" t="s">
        <v>30</v>
      </c>
      <c r="F96" s="230">
        <f>SUM(F97:F98)</f>
        <v>0</v>
      </c>
      <c r="G96" s="618" t="s">
        <v>30</v>
      </c>
      <c r="H96" s="534" t="s">
        <v>30</v>
      </c>
      <c r="I96" s="230">
        <f>SUM(I97:I98)</f>
        <v>0</v>
      </c>
      <c r="J96" s="557" t="s">
        <v>30</v>
      </c>
      <c r="K96" s="558" t="s">
        <v>30</v>
      </c>
      <c r="L96" s="230">
        <f>SUM(L98:L98)</f>
        <v>0</v>
      </c>
      <c r="M96" s="552" t="s">
        <v>30</v>
      </c>
      <c r="N96" s="638">
        <f>SUM(N98:N98)</f>
        <v>0</v>
      </c>
      <c r="O96" s="534">
        <f>SUM(O98:O98)</f>
        <v>0</v>
      </c>
      <c r="P96" s="336"/>
    </row>
    <row r="97" spans="1:16" s="272" customFormat="1" hidden="1" x14ac:dyDescent="0.2">
      <c r="A97" s="280"/>
      <c r="B97" s="615"/>
      <c r="C97" s="506" t="s">
        <v>387</v>
      </c>
      <c r="D97" s="553" t="s">
        <v>189</v>
      </c>
      <c r="E97" s="479"/>
      <c r="F97" s="209"/>
      <c r="G97" s="480"/>
      <c r="H97" s="209">
        <v>0</v>
      </c>
      <c r="I97" s="209"/>
      <c r="J97" s="571">
        <v>1</v>
      </c>
      <c r="K97" s="250"/>
      <c r="L97" s="209"/>
      <c r="M97" s="210"/>
      <c r="N97" s="218"/>
      <c r="O97" s="535"/>
      <c r="P97" s="338"/>
    </row>
    <row r="98" spans="1:16" s="272" customFormat="1" ht="25.5" hidden="1" x14ac:dyDescent="0.2">
      <c r="A98" s="280"/>
      <c r="B98" s="615"/>
      <c r="C98" s="506" t="s">
        <v>388</v>
      </c>
      <c r="D98" s="553" t="s">
        <v>189</v>
      </c>
      <c r="E98" s="479"/>
      <c r="F98" s="209"/>
      <c r="G98" s="480"/>
      <c r="H98" s="209"/>
      <c r="I98" s="209"/>
      <c r="J98" s="571"/>
      <c r="K98" s="250"/>
      <c r="L98" s="209"/>
      <c r="M98" s="247" t="e">
        <f>L98/K98</f>
        <v>#DIV/0!</v>
      </c>
      <c r="N98" s="218"/>
      <c r="O98" s="535"/>
      <c r="P98" s="220"/>
    </row>
    <row r="99" spans="1:16" s="272" customFormat="1" ht="40.5" hidden="1" x14ac:dyDescent="0.25">
      <c r="A99" s="280" t="s">
        <v>158</v>
      </c>
      <c r="B99" s="615"/>
      <c r="C99" s="616" t="s">
        <v>122</v>
      </c>
      <c r="D99" s="617"/>
      <c r="E99" s="534" t="s">
        <v>30</v>
      </c>
      <c r="F99" s="230">
        <f>SUM(F100:F100)</f>
        <v>0</v>
      </c>
      <c r="G99" s="618" t="s">
        <v>30</v>
      </c>
      <c r="H99" s="534" t="s">
        <v>30</v>
      </c>
      <c r="I99" s="230">
        <f>SUM(I100:I100)</f>
        <v>0</v>
      </c>
      <c r="J99" s="557" t="s">
        <v>30</v>
      </c>
      <c r="K99" s="558" t="s">
        <v>30</v>
      </c>
      <c r="L99" s="230">
        <f>SUM(L100:L100)</f>
        <v>0</v>
      </c>
      <c r="M99" s="552" t="s">
        <v>30</v>
      </c>
      <c r="N99" s="367">
        <f>SUM(N100:N100)</f>
        <v>0</v>
      </c>
      <c r="O99" s="537">
        <f>SUM(O100:O100)</f>
        <v>0</v>
      </c>
      <c r="P99" s="336"/>
    </row>
    <row r="100" spans="1:16" s="188" customFormat="1" hidden="1" x14ac:dyDescent="0.2">
      <c r="A100" s="339"/>
      <c r="B100" s="442"/>
      <c r="C100" s="525" t="s">
        <v>316</v>
      </c>
      <c r="D100" s="553" t="s">
        <v>189</v>
      </c>
      <c r="E100" s="479"/>
      <c r="F100" s="209"/>
      <c r="G100" s="480"/>
      <c r="H100" s="209"/>
      <c r="I100" s="209"/>
      <c r="J100" s="571" t="e">
        <f>I100/H100</f>
        <v>#DIV/0!</v>
      </c>
      <c r="K100" s="208"/>
      <c r="L100" s="209"/>
      <c r="M100" s="210"/>
      <c r="N100" s="218"/>
      <c r="O100" s="535"/>
      <c r="P100" s="342"/>
    </row>
    <row r="101" spans="1:16" s="188" customFormat="1" ht="25.5" hidden="1" x14ac:dyDescent="0.2">
      <c r="A101" s="339"/>
      <c r="B101" s="619" t="s">
        <v>280</v>
      </c>
      <c r="C101" s="620" t="s">
        <v>483</v>
      </c>
      <c r="D101" s="621" t="s">
        <v>484</v>
      </c>
      <c r="E101" s="622" t="s">
        <v>30</v>
      </c>
      <c r="F101" s="623">
        <f>F102</f>
        <v>0</v>
      </c>
      <c r="G101" s="624" t="s">
        <v>30</v>
      </c>
      <c r="H101" s="622" t="s">
        <v>30</v>
      </c>
      <c r="I101" s="623">
        <f>I102</f>
        <v>0</v>
      </c>
      <c r="J101" s="632" t="s">
        <v>30</v>
      </c>
      <c r="K101" s="652" t="s">
        <v>30</v>
      </c>
      <c r="L101" s="623">
        <f>L102</f>
        <v>0</v>
      </c>
      <c r="M101" s="653" t="s">
        <v>30</v>
      </c>
      <c r="N101" s="639">
        <f>N102</f>
        <v>0</v>
      </c>
      <c r="O101" s="623">
        <f>O102</f>
        <v>0</v>
      </c>
      <c r="P101" s="521"/>
    </row>
    <row r="102" spans="1:16" s="188" customFormat="1" ht="13.5" hidden="1" thickBot="1" x14ac:dyDescent="0.25">
      <c r="A102" s="339"/>
      <c r="B102" s="442"/>
      <c r="C102" s="525"/>
      <c r="D102" s="553"/>
      <c r="E102" s="479">
        <v>0</v>
      </c>
      <c r="F102" s="209"/>
      <c r="G102" s="480">
        <v>1</v>
      </c>
      <c r="H102" s="209"/>
      <c r="I102" s="209"/>
      <c r="J102" s="571"/>
      <c r="K102" s="208"/>
      <c r="L102" s="209"/>
      <c r="M102" s="210"/>
      <c r="N102" s="218"/>
      <c r="O102" s="535"/>
      <c r="P102" s="521"/>
    </row>
    <row r="103" spans="1:16" s="188" customFormat="1" ht="39" hidden="1" thickBot="1" x14ac:dyDescent="0.25">
      <c r="A103" s="343" t="s">
        <v>159</v>
      </c>
      <c r="B103" s="625" t="s">
        <v>280</v>
      </c>
      <c r="C103" s="626" t="s">
        <v>123</v>
      </c>
      <c r="D103" s="621" t="s">
        <v>272</v>
      </c>
      <c r="E103" s="622" t="s">
        <v>30</v>
      </c>
      <c r="F103" s="623">
        <f>F104+F106+F108+F111</f>
        <v>0</v>
      </c>
      <c r="G103" s="624" t="s">
        <v>30</v>
      </c>
      <c r="H103" s="622" t="s">
        <v>30</v>
      </c>
      <c r="I103" s="623">
        <f>I104+I106+I108+I111</f>
        <v>0</v>
      </c>
      <c r="J103" s="632" t="s">
        <v>30</v>
      </c>
      <c r="K103" s="652" t="s">
        <v>30</v>
      </c>
      <c r="L103" s="623">
        <f>L104+L106+L108+L111</f>
        <v>0</v>
      </c>
      <c r="M103" s="653" t="s">
        <v>30</v>
      </c>
      <c r="N103" s="640">
        <f>N104+N106+N108</f>
        <v>0</v>
      </c>
      <c r="O103" s="627">
        <f>O104+O106+O108</f>
        <v>0</v>
      </c>
      <c r="P103" s="345"/>
    </row>
    <row r="104" spans="1:16" s="188" customFormat="1" ht="38.25" hidden="1" x14ac:dyDescent="0.2">
      <c r="A104" s="346" t="s">
        <v>160</v>
      </c>
      <c r="B104" s="347"/>
      <c r="C104" s="348" t="s">
        <v>124</v>
      </c>
      <c r="D104" s="349"/>
      <c r="E104" s="350" t="s">
        <v>30</v>
      </c>
      <c r="F104" s="351">
        <f>SUM(F105:F105)</f>
        <v>0</v>
      </c>
      <c r="G104" s="352" t="s">
        <v>30</v>
      </c>
      <c r="H104" s="350" t="s">
        <v>30</v>
      </c>
      <c r="I104" s="351">
        <f>SUM(I105:I105)</f>
        <v>0</v>
      </c>
      <c r="J104" s="352" t="s">
        <v>30</v>
      </c>
      <c r="K104" s="354" t="s">
        <v>30</v>
      </c>
      <c r="L104" s="351">
        <f>SUM(L105:L105)</f>
        <v>0</v>
      </c>
      <c r="M104" s="353" t="s">
        <v>30</v>
      </c>
      <c r="N104" s="355">
        <f>SUM(N105:N105)</f>
        <v>0</v>
      </c>
      <c r="O104" s="356">
        <f>SUM(O105:O105)</f>
        <v>0</v>
      </c>
      <c r="P104" s="357"/>
    </row>
    <row r="105" spans="1:16" s="188" customFormat="1" hidden="1" x14ac:dyDescent="0.2">
      <c r="A105" s="201"/>
      <c r="B105" s="202"/>
      <c r="C105" s="358"/>
      <c r="D105" s="297"/>
      <c r="E105" s="208"/>
      <c r="F105" s="209"/>
      <c r="G105" s="298"/>
      <c r="H105" s="208"/>
      <c r="I105" s="209"/>
      <c r="J105" s="298"/>
      <c r="K105" s="241"/>
      <c r="L105" s="209"/>
      <c r="M105" s="210"/>
      <c r="N105" s="218"/>
      <c r="O105" s="219"/>
      <c r="P105" s="187"/>
    </row>
    <row r="106" spans="1:16" s="272" customFormat="1" ht="27" hidden="1" x14ac:dyDescent="0.25">
      <c r="A106" s="280" t="s">
        <v>161</v>
      </c>
      <c r="B106" s="359"/>
      <c r="C106" s="360" t="s">
        <v>125</v>
      </c>
      <c r="D106" s="361"/>
      <c r="E106" s="362" t="s">
        <v>30</v>
      </c>
      <c r="F106" s="363">
        <f>SUM(F107:F107)</f>
        <v>0</v>
      </c>
      <c r="G106" s="364" t="s">
        <v>30</v>
      </c>
      <c r="H106" s="362" t="s">
        <v>30</v>
      </c>
      <c r="I106" s="363">
        <f>SUM(I107:I107)</f>
        <v>0</v>
      </c>
      <c r="J106" s="364" t="s">
        <v>30</v>
      </c>
      <c r="K106" s="366" t="s">
        <v>30</v>
      </c>
      <c r="L106" s="363">
        <f>SUM(L107:L107)</f>
        <v>0</v>
      </c>
      <c r="M106" s="365" t="s">
        <v>30</v>
      </c>
      <c r="N106" s="367">
        <f>SUM(N107:N107)</f>
        <v>0</v>
      </c>
      <c r="O106" s="368">
        <f>SUM(O107:O107)</f>
        <v>0</v>
      </c>
      <c r="P106" s="336"/>
    </row>
    <row r="107" spans="1:16" s="188" customFormat="1" hidden="1" x14ac:dyDescent="0.2">
      <c r="A107" s="201"/>
      <c r="B107" s="202"/>
      <c r="C107" s="333" t="s">
        <v>203</v>
      </c>
      <c r="D107" s="297" t="s">
        <v>189</v>
      </c>
      <c r="E107" s="208">
        <v>0</v>
      </c>
      <c r="F107" s="209">
        <v>0</v>
      </c>
      <c r="G107" s="298">
        <v>0</v>
      </c>
      <c r="H107" s="208">
        <v>0</v>
      </c>
      <c r="I107" s="209">
        <v>0</v>
      </c>
      <c r="J107" s="298">
        <v>0</v>
      </c>
      <c r="K107" s="250">
        <v>0</v>
      </c>
      <c r="L107" s="209"/>
      <c r="M107" s="210">
        <v>1</v>
      </c>
      <c r="N107" s="218">
        <v>0</v>
      </c>
      <c r="O107" s="219">
        <v>0</v>
      </c>
      <c r="P107" s="187"/>
    </row>
    <row r="108" spans="1:16" s="188" customFormat="1" ht="40.5" hidden="1" x14ac:dyDescent="0.25">
      <c r="A108" s="346" t="s">
        <v>162</v>
      </c>
      <c r="B108" s="255"/>
      <c r="C108" s="360" t="s">
        <v>126</v>
      </c>
      <c r="D108" s="369"/>
      <c r="E108" s="256" t="s">
        <v>30</v>
      </c>
      <c r="F108" s="257">
        <f>SUM(F109:F110)</f>
        <v>0</v>
      </c>
      <c r="G108" s="292" t="s">
        <v>30</v>
      </c>
      <c r="H108" s="256" t="s">
        <v>30</v>
      </c>
      <c r="I108" s="257">
        <f>SUM(I109:I110)</f>
        <v>0</v>
      </c>
      <c r="J108" s="292" t="s">
        <v>30</v>
      </c>
      <c r="K108" s="293" t="s">
        <v>30</v>
      </c>
      <c r="L108" s="257">
        <f>SUM(L109:L110)</f>
        <v>0</v>
      </c>
      <c r="M108" s="258" t="s">
        <v>30</v>
      </c>
      <c r="N108" s="294">
        <f t="shared" ref="N108:O108" si="13">SUM(N109:N110)</f>
        <v>0</v>
      </c>
      <c r="O108" s="295">
        <f t="shared" si="13"/>
        <v>0</v>
      </c>
      <c r="P108" s="331"/>
    </row>
    <row r="109" spans="1:16" s="188" customFormat="1" hidden="1" x14ac:dyDescent="0.2">
      <c r="A109" s="201"/>
      <c r="B109" s="202"/>
      <c r="C109" s="333"/>
      <c r="D109" s="297" t="s">
        <v>189</v>
      </c>
      <c r="E109" s="208"/>
      <c r="F109" s="209"/>
      <c r="G109" s="298"/>
      <c r="H109" s="208">
        <v>0</v>
      </c>
      <c r="I109" s="209">
        <v>0</v>
      </c>
      <c r="J109" s="298" t="e">
        <f>I109/H109</f>
        <v>#DIV/0!</v>
      </c>
      <c r="K109" s="208"/>
      <c r="L109" s="209"/>
      <c r="M109" s="210"/>
      <c r="N109" s="218"/>
      <c r="O109" s="219"/>
      <c r="P109" s="220"/>
    </row>
    <row r="110" spans="1:16" s="188" customFormat="1" ht="13.5" hidden="1" thickBot="1" x14ac:dyDescent="0.25">
      <c r="A110" s="287"/>
      <c r="B110" s="202"/>
      <c r="C110" s="333"/>
      <c r="D110" s="297" t="s">
        <v>189</v>
      </c>
      <c r="E110" s="208"/>
      <c r="F110" s="209"/>
      <c r="G110" s="298"/>
      <c r="H110" s="208">
        <v>0</v>
      </c>
      <c r="I110" s="209">
        <v>0</v>
      </c>
      <c r="J110" s="298" t="e">
        <f>I110/H110</f>
        <v>#DIV/0!</v>
      </c>
      <c r="K110" s="208"/>
      <c r="L110" s="209"/>
      <c r="M110" s="210"/>
      <c r="N110" s="218"/>
      <c r="O110" s="219"/>
      <c r="P110" s="326"/>
    </row>
    <row r="111" spans="1:16" s="188" customFormat="1" ht="41.25" hidden="1" thickBot="1" x14ac:dyDescent="0.3">
      <c r="A111" s="339"/>
      <c r="B111" s="202"/>
      <c r="C111" s="360" t="s">
        <v>239</v>
      </c>
      <c r="D111" s="361"/>
      <c r="E111" s="362" t="s">
        <v>30</v>
      </c>
      <c r="F111" s="363">
        <f>SUM(F112:F112)</f>
        <v>0</v>
      </c>
      <c r="G111" s="364" t="s">
        <v>30</v>
      </c>
      <c r="H111" s="362" t="s">
        <v>30</v>
      </c>
      <c r="I111" s="363">
        <f>SUM(I112:I112)</f>
        <v>0</v>
      </c>
      <c r="J111" s="364" t="s">
        <v>30</v>
      </c>
      <c r="K111" s="366" t="s">
        <v>30</v>
      </c>
      <c r="L111" s="363">
        <f>SUM(L112:L112)</f>
        <v>0</v>
      </c>
      <c r="M111" s="365" t="s">
        <v>30</v>
      </c>
      <c r="N111" s="218"/>
      <c r="O111" s="219"/>
      <c r="P111" s="370"/>
    </row>
    <row r="112" spans="1:16" s="188" customFormat="1" ht="26.25" hidden="1" thickBot="1" x14ac:dyDescent="0.25">
      <c r="A112" s="339"/>
      <c r="B112" s="261"/>
      <c r="C112" s="341" t="s">
        <v>244</v>
      </c>
      <c r="D112" s="300" t="s">
        <v>189</v>
      </c>
      <c r="E112" s="262">
        <v>0</v>
      </c>
      <c r="F112" s="263"/>
      <c r="G112" s="301"/>
      <c r="H112" s="262">
        <v>0</v>
      </c>
      <c r="I112" s="263">
        <v>0</v>
      </c>
      <c r="J112" s="301">
        <v>0</v>
      </c>
      <c r="K112" s="289">
        <v>0</v>
      </c>
      <c r="L112" s="263"/>
      <c r="M112" s="264">
        <v>1</v>
      </c>
      <c r="N112" s="302"/>
      <c r="O112" s="303"/>
      <c r="P112" s="316"/>
    </row>
    <row r="113" spans="1:16" s="188" customFormat="1" ht="39" hidden="1" thickBot="1" x14ac:dyDescent="0.25">
      <c r="A113" s="339"/>
      <c r="B113" s="305" t="s">
        <v>281</v>
      </c>
      <c r="C113" s="371" t="s">
        <v>389</v>
      </c>
      <c r="D113" s="372" t="s">
        <v>273</v>
      </c>
      <c r="E113" s="373" t="s">
        <v>30</v>
      </c>
      <c r="F113" s="374">
        <f>F114+F115</f>
        <v>0</v>
      </c>
      <c r="G113" s="375" t="s">
        <v>30</v>
      </c>
      <c r="H113" s="373" t="s">
        <v>30</v>
      </c>
      <c r="I113" s="374">
        <f>I114+I115</f>
        <v>0</v>
      </c>
      <c r="J113" s="375" t="s">
        <v>30</v>
      </c>
      <c r="K113" s="373" t="s">
        <v>30</v>
      </c>
      <c r="L113" s="374">
        <f t="shared" ref="L113" si="14">L114+L115</f>
        <v>0</v>
      </c>
      <c r="M113" s="376" t="s">
        <v>30</v>
      </c>
      <c r="N113" s="377">
        <f t="shared" ref="N113:O113" si="15">N114+N115</f>
        <v>0</v>
      </c>
      <c r="O113" s="378">
        <f t="shared" si="15"/>
        <v>0</v>
      </c>
      <c r="P113" s="316"/>
    </row>
    <row r="114" spans="1:16" s="188" customFormat="1" ht="25.5" hidden="1" x14ac:dyDescent="0.2">
      <c r="A114" s="339"/>
      <c r="B114" s="315"/>
      <c r="C114" s="220" t="s">
        <v>194</v>
      </c>
      <c r="D114" s="297" t="s">
        <v>217</v>
      </c>
      <c r="E114" s="208"/>
      <c r="F114" s="209"/>
      <c r="G114" s="298"/>
      <c r="H114" s="379"/>
      <c r="I114" s="209"/>
      <c r="J114" s="571" t="e">
        <f>I114/H114</f>
        <v>#DIV/0!</v>
      </c>
      <c r="K114" s="208"/>
      <c r="L114" s="209"/>
      <c r="M114" s="210"/>
      <c r="N114" s="218"/>
      <c r="O114" s="219"/>
      <c r="P114" s="316"/>
    </row>
    <row r="115" spans="1:16" s="188" customFormat="1" ht="13.5" hidden="1" thickBot="1" x14ac:dyDescent="0.25">
      <c r="A115" s="339"/>
      <c r="B115" s="261"/>
      <c r="C115" s="326"/>
      <c r="D115" s="380"/>
      <c r="E115" s="285"/>
      <c r="F115" s="273"/>
      <c r="G115" s="381"/>
      <c r="H115" s="285"/>
      <c r="I115" s="273"/>
      <c r="J115" s="381"/>
      <c r="K115" s="285"/>
      <c r="L115" s="273"/>
      <c r="M115" s="274"/>
      <c r="N115" s="382"/>
      <c r="O115" s="383"/>
      <c r="P115" s="316"/>
    </row>
    <row r="116" spans="1:16" s="188" customFormat="1" ht="39" thickBot="1" x14ac:dyDescent="0.25">
      <c r="A116" s="179" t="s">
        <v>163</v>
      </c>
      <c r="B116" s="180" t="s">
        <v>282</v>
      </c>
      <c r="C116" s="181" t="s">
        <v>128</v>
      </c>
      <c r="D116" s="182" t="s">
        <v>163</v>
      </c>
      <c r="E116" s="183" t="s">
        <v>30</v>
      </c>
      <c r="F116" s="661">
        <f>F117+F118</f>
        <v>0</v>
      </c>
      <c r="G116" s="185" t="s">
        <v>30</v>
      </c>
      <c r="H116" s="183" t="s">
        <v>30</v>
      </c>
      <c r="I116" s="661">
        <f>I117+I118</f>
        <v>3255</v>
      </c>
      <c r="J116" s="185" t="s">
        <v>30</v>
      </c>
      <c r="K116" s="183" t="s">
        <v>30</v>
      </c>
      <c r="L116" s="661">
        <f t="shared" ref="L116" si="16">L117+L118</f>
        <v>0</v>
      </c>
      <c r="M116" s="663" t="s">
        <v>30</v>
      </c>
      <c r="N116" s="700">
        <f t="shared" ref="N116:O116" si="17">N117+N118</f>
        <v>0</v>
      </c>
      <c r="O116" s="786">
        <f t="shared" si="17"/>
        <v>0</v>
      </c>
      <c r="P116" s="187"/>
    </row>
    <row r="117" spans="1:16" s="188" customFormat="1" ht="26.25" thickBot="1" x14ac:dyDescent="0.25">
      <c r="A117" s="384"/>
      <c r="B117" s="385"/>
      <c r="C117" s="386" t="s">
        <v>287</v>
      </c>
      <c r="D117" s="787" t="s">
        <v>217</v>
      </c>
      <c r="E117" s="703"/>
      <c r="F117" s="667"/>
      <c r="G117" s="654"/>
      <c r="H117" s="670">
        <v>5326610</v>
      </c>
      <c r="I117" s="667">
        <f>2500+755</f>
        <v>3255</v>
      </c>
      <c r="J117" s="704">
        <f>I117/H117</f>
        <v>6.1108284631313349E-4</v>
      </c>
      <c r="K117" s="703"/>
      <c r="L117" s="667"/>
      <c r="M117" s="654"/>
      <c r="N117" s="687"/>
      <c r="O117" s="688"/>
      <c r="P117" s="187"/>
    </row>
    <row r="118" spans="1:16" s="188" customFormat="1" ht="26.25" hidden="1" thickBot="1" x14ac:dyDescent="0.25">
      <c r="A118" s="287"/>
      <c r="B118" s="340"/>
      <c r="C118" s="387" t="s">
        <v>300</v>
      </c>
      <c r="D118" s="560" t="s">
        <v>217</v>
      </c>
      <c r="E118" s="262"/>
      <c r="F118" s="263"/>
      <c r="G118" s="301"/>
      <c r="H118" s="289"/>
      <c r="I118" s="263"/>
      <c r="J118" s="570">
        <v>1</v>
      </c>
      <c r="K118" s="262"/>
      <c r="L118" s="263"/>
      <c r="M118" s="264"/>
      <c r="N118" s="302"/>
      <c r="O118" s="303"/>
      <c r="P118" s="187"/>
    </row>
    <row r="119" spans="1:16" s="188" customFormat="1" ht="39" hidden="1" thickBot="1" x14ac:dyDescent="0.25">
      <c r="A119" s="179" t="s">
        <v>164</v>
      </c>
      <c r="B119" s="180" t="s">
        <v>159</v>
      </c>
      <c r="C119" s="181" t="s">
        <v>129</v>
      </c>
      <c r="D119" s="182" t="s">
        <v>164</v>
      </c>
      <c r="E119" s="183" t="s">
        <v>30</v>
      </c>
      <c r="F119" s="661">
        <f>F120+F121</f>
        <v>0</v>
      </c>
      <c r="G119" s="185" t="s">
        <v>30</v>
      </c>
      <c r="H119" s="183" t="s">
        <v>30</v>
      </c>
      <c r="I119" s="661">
        <f>I120+I121</f>
        <v>0</v>
      </c>
      <c r="J119" s="185" t="s">
        <v>30</v>
      </c>
      <c r="K119" s="183" t="s">
        <v>30</v>
      </c>
      <c r="L119" s="661">
        <f t="shared" ref="L119" si="18">L120+L121</f>
        <v>0</v>
      </c>
      <c r="M119" s="663" t="s">
        <v>30</v>
      </c>
      <c r="N119" s="700">
        <f t="shared" ref="N119:O119" si="19">N120+N121</f>
        <v>0</v>
      </c>
      <c r="O119" s="786">
        <f t="shared" si="19"/>
        <v>0</v>
      </c>
      <c r="P119" s="336"/>
    </row>
    <row r="120" spans="1:16" s="188" customFormat="1" hidden="1" x14ac:dyDescent="0.2">
      <c r="A120" s="384"/>
      <c r="B120" s="385"/>
      <c r="C120" s="388" t="s">
        <v>302</v>
      </c>
      <c r="D120" s="702" t="s">
        <v>248</v>
      </c>
      <c r="E120" s="703"/>
      <c r="F120" s="667"/>
      <c r="G120" s="669"/>
      <c r="H120" s="799"/>
      <c r="I120" s="667"/>
      <c r="J120" s="704" t="e">
        <f>I120/H120</f>
        <v>#DIV/0!</v>
      </c>
      <c r="K120" s="703"/>
      <c r="L120" s="667"/>
      <c r="M120" s="654"/>
      <c r="N120" s="706"/>
      <c r="O120" s="707"/>
      <c r="P120" s="187"/>
    </row>
    <row r="121" spans="1:16" s="188" customFormat="1" ht="13.5" hidden="1" thickBot="1" x14ac:dyDescent="0.25">
      <c r="A121" s="201"/>
      <c r="B121" s="340"/>
      <c r="C121" s="387" t="s">
        <v>359</v>
      </c>
      <c r="D121" s="708" t="s">
        <v>303</v>
      </c>
      <c r="E121" s="655"/>
      <c r="F121" s="656"/>
      <c r="G121" s="682"/>
      <c r="H121" s="655">
        <v>1983000</v>
      </c>
      <c r="I121" s="656">
        <v>0</v>
      </c>
      <c r="J121" s="704">
        <f>I121/H121</f>
        <v>0</v>
      </c>
      <c r="K121" s="655"/>
      <c r="L121" s="656"/>
      <c r="M121" s="657"/>
      <c r="N121" s="710"/>
      <c r="O121" s="711"/>
      <c r="P121" s="187"/>
    </row>
    <row r="122" spans="1:16" s="188" customFormat="1" ht="51.75" thickBot="1" x14ac:dyDescent="0.25">
      <c r="A122" s="389" t="s">
        <v>165</v>
      </c>
      <c r="B122" s="180" t="s">
        <v>273</v>
      </c>
      <c r="C122" s="181" t="s">
        <v>130</v>
      </c>
      <c r="D122" s="182" t="s">
        <v>165</v>
      </c>
      <c r="E122" s="183" t="s">
        <v>30</v>
      </c>
      <c r="F122" s="661">
        <f>F123+F124</f>
        <v>555156</v>
      </c>
      <c r="G122" s="185" t="s">
        <v>30</v>
      </c>
      <c r="H122" s="183" t="s">
        <v>30</v>
      </c>
      <c r="I122" s="661">
        <f>I123+I124</f>
        <v>0</v>
      </c>
      <c r="J122" s="185" t="s">
        <v>30</v>
      </c>
      <c r="K122" s="183" t="s">
        <v>30</v>
      </c>
      <c r="L122" s="661">
        <f t="shared" ref="L122" si="20">L123+L124</f>
        <v>0</v>
      </c>
      <c r="M122" s="663" t="s">
        <v>30</v>
      </c>
      <c r="N122" s="700">
        <f t="shared" ref="N122:O122" si="21">N123+N124</f>
        <v>0</v>
      </c>
      <c r="O122" s="786">
        <f t="shared" si="21"/>
        <v>0</v>
      </c>
      <c r="P122" s="187"/>
    </row>
    <row r="123" spans="1:16" s="188" customFormat="1" ht="13.5" thickBot="1" x14ac:dyDescent="0.25">
      <c r="A123" s="201"/>
      <c r="B123" s="772"/>
      <c r="C123" s="391" t="s">
        <v>187</v>
      </c>
      <c r="D123" s="702" t="s">
        <v>189</v>
      </c>
      <c r="E123" s="703">
        <v>0</v>
      </c>
      <c r="F123" s="667">
        <v>555156</v>
      </c>
      <c r="G123" s="669">
        <v>1</v>
      </c>
      <c r="H123" s="703"/>
      <c r="I123" s="667"/>
      <c r="J123" s="669"/>
      <c r="K123" s="670"/>
      <c r="L123" s="667"/>
      <c r="M123" s="796"/>
      <c r="N123" s="706"/>
      <c r="O123" s="707"/>
      <c r="P123" s="187"/>
    </row>
    <row r="124" spans="1:16" s="188" customFormat="1" ht="13.5" hidden="1" thickBot="1" x14ac:dyDescent="0.25">
      <c r="A124" s="287"/>
      <c r="B124" s="340"/>
      <c r="C124" s="387"/>
      <c r="D124" s="708"/>
      <c r="E124" s="655"/>
      <c r="F124" s="656"/>
      <c r="G124" s="682"/>
      <c r="H124" s="655"/>
      <c r="I124" s="656"/>
      <c r="J124" s="682"/>
      <c r="K124" s="655"/>
      <c r="L124" s="656"/>
      <c r="M124" s="657"/>
      <c r="N124" s="710"/>
      <c r="O124" s="711"/>
      <c r="P124" s="187"/>
    </row>
    <row r="125" spans="1:16" s="188" customFormat="1" ht="39" hidden="1" thickBot="1" x14ac:dyDescent="0.25">
      <c r="A125" s="179" t="s">
        <v>166</v>
      </c>
      <c r="B125" s="180" t="s">
        <v>163</v>
      </c>
      <c r="C125" s="181" t="s">
        <v>131</v>
      </c>
      <c r="D125" s="307" t="s">
        <v>166</v>
      </c>
      <c r="E125" s="308" t="s">
        <v>30</v>
      </c>
      <c r="F125" s="309">
        <f>F126+F127</f>
        <v>0</v>
      </c>
      <c r="G125" s="310" t="s">
        <v>30</v>
      </c>
      <c r="H125" s="308" t="s">
        <v>30</v>
      </c>
      <c r="I125" s="309">
        <f>I126+I127</f>
        <v>0</v>
      </c>
      <c r="J125" s="310" t="s">
        <v>30</v>
      </c>
      <c r="K125" s="308" t="s">
        <v>30</v>
      </c>
      <c r="L125" s="309">
        <f t="shared" ref="L125" si="22">L126+L127</f>
        <v>0</v>
      </c>
      <c r="M125" s="311" t="s">
        <v>30</v>
      </c>
      <c r="N125" s="312">
        <f t="shared" ref="N125:O125" si="23">N126+N127</f>
        <v>0</v>
      </c>
      <c r="O125" s="313">
        <f t="shared" si="23"/>
        <v>0</v>
      </c>
      <c r="P125" s="336"/>
    </row>
    <row r="126" spans="1:16" s="188" customFormat="1" hidden="1" x14ac:dyDescent="0.2">
      <c r="A126" s="384"/>
      <c r="B126" s="385"/>
      <c r="C126" s="391" t="s">
        <v>216</v>
      </c>
      <c r="D126" s="317" t="s">
        <v>189</v>
      </c>
      <c r="E126" s="318"/>
      <c r="F126" s="319"/>
      <c r="G126" s="320"/>
      <c r="H126" s="318">
        <v>0</v>
      </c>
      <c r="I126" s="319"/>
      <c r="J126" s="320">
        <v>1</v>
      </c>
      <c r="K126" s="390">
        <v>0</v>
      </c>
      <c r="L126" s="319"/>
      <c r="M126" s="561">
        <v>1</v>
      </c>
      <c r="N126" s="322"/>
      <c r="O126" s="323"/>
      <c r="P126" s="187"/>
    </row>
    <row r="127" spans="1:16" s="188" customFormat="1" ht="13.5" hidden="1" thickBot="1" x14ac:dyDescent="0.25">
      <c r="A127" s="288"/>
      <c r="B127" s="340"/>
      <c r="C127" s="342"/>
      <c r="D127" s="380"/>
      <c r="E127" s="285"/>
      <c r="F127" s="273"/>
      <c r="G127" s="381"/>
      <c r="H127" s="285"/>
      <c r="I127" s="273"/>
      <c r="J127" s="381"/>
      <c r="K127" s="285"/>
      <c r="L127" s="273"/>
      <c r="M127" s="274"/>
      <c r="N127" s="382"/>
      <c r="O127" s="383"/>
      <c r="P127" s="187"/>
    </row>
    <row r="128" spans="1:16" s="221" customFormat="1" ht="39" hidden="1" thickBot="1" x14ac:dyDescent="0.25">
      <c r="A128" s="304" t="s">
        <v>167</v>
      </c>
      <c r="B128" s="501" t="s">
        <v>164</v>
      </c>
      <c r="C128" s="502" t="s">
        <v>132</v>
      </c>
      <c r="D128" s="562" t="s">
        <v>167</v>
      </c>
      <c r="E128" s="563" t="s">
        <v>30</v>
      </c>
      <c r="F128" s="529">
        <f>SUM(F129:F130)</f>
        <v>0</v>
      </c>
      <c r="G128" s="564" t="s">
        <v>30</v>
      </c>
      <c r="H128" s="563" t="s">
        <v>30</v>
      </c>
      <c r="I128" s="529">
        <f>SUM(I129:I130)</f>
        <v>0</v>
      </c>
      <c r="J128" s="597" t="s">
        <v>30</v>
      </c>
      <c r="K128" s="596" t="s">
        <v>30</v>
      </c>
      <c r="L128" s="529">
        <f>SUM(L129:L130)</f>
        <v>0</v>
      </c>
      <c r="M128" s="565" t="s">
        <v>30</v>
      </c>
      <c r="N128" s="641">
        <f t="shared" ref="N128:O128" si="24">SUM(N129:N130)</f>
        <v>0</v>
      </c>
      <c r="O128" s="529">
        <f t="shared" si="24"/>
        <v>0</v>
      </c>
      <c r="P128" s="503"/>
    </row>
    <row r="129" spans="1:16" s="221" customFormat="1" hidden="1" x14ac:dyDescent="0.2">
      <c r="A129" s="314"/>
      <c r="B129" s="442"/>
      <c r="C129" s="506" t="s">
        <v>307</v>
      </c>
      <c r="D129" s="553" t="s">
        <v>189</v>
      </c>
      <c r="E129" s="479"/>
      <c r="F129" s="209"/>
      <c r="G129" s="480"/>
      <c r="H129" s="479"/>
      <c r="I129" s="209"/>
      <c r="J129" s="298"/>
      <c r="K129" s="250">
        <v>0</v>
      </c>
      <c r="L129" s="209"/>
      <c r="M129" s="247">
        <v>1</v>
      </c>
      <c r="N129" s="218"/>
      <c r="O129" s="535"/>
      <c r="P129" s="161"/>
    </row>
    <row r="130" spans="1:16" s="221" customFormat="1" ht="13.5" hidden="1" thickBot="1" x14ac:dyDescent="0.25">
      <c r="A130" s="314"/>
      <c r="B130" s="442"/>
      <c r="C130" s="506" t="s">
        <v>391</v>
      </c>
      <c r="D130" s="553" t="s">
        <v>189</v>
      </c>
      <c r="E130" s="479"/>
      <c r="F130" s="209"/>
      <c r="G130" s="480"/>
      <c r="H130" s="479"/>
      <c r="I130" s="209"/>
      <c r="J130" s="298"/>
      <c r="K130" s="250">
        <v>0</v>
      </c>
      <c r="L130" s="209"/>
      <c r="M130" s="247"/>
      <c r="N130" s="218"/>
      <c r="O130" s="535"/>
      <c r="P130" s="161"/>
    </row>
    <row r="131" spans="1:16" s="188" customFormat="1" ht="39" thickBot="1" x14ac:dyDescent="0.25">
      <c r="A131" s="394" t="s">
        <v>168</v>
      </c>
      <c r="B131" s="504" t="s">
        <v>165</v>
      </c>
      <c r="C131" s="505" t="s">
        <v>133</v>
      </c>
      <c r="D131" s="729" t="s">
        <v>168</v>
      </c>
      <c r="E131" s="730" t="s">
        <v>30</v>
      </c>
      <c r="F131" s="731">
        <f>F132+F134+F138+F140</f>
        <v>0</v>
      </c>
      <c r="G131" s="732" t="s">
        <v>30</v>
      </c>
      <c r="H131" s="730" t="s">
        <v>30</v>
      </c>
      <c r="I131" s="731">
        <f>I132+I134+I138+I140</f>
        <v>0</v>
      </c>
      <c r="J131" s="732" t="s">
        <v>30</v>
      </c>
      <c r="K131" s="730" t="s">
        <v>30</v>
      </c>
      <c r="L131" s="731">
        <f>L132+L134+L138+L140</f>
        <v>-1075707</v>
      </c>
      <c r="M131" s="733" t="s">
        <v>30</v>
      </c>
      <c r="N131" s="734">
        <f t="shared" ref="N131:O131" si="25">N132+N134+N138+N140</f>
        <v>700000</v>
      </c>
      <c r="O131" s="735">
        <f t="shared" si="25"/>
        <v>0</v>
      </c>
      <c r="P131" s="407"/>
    </row>
    <row r="132" spans="1:16" s="399" customFormat="1" ht="40.5" hidden="1" x14ac:dyDescent="0.25">
      <c r="A132" s="395" t="s">
        <v>169</v>
      </c>
      <c r="B132" s="396"/>
      <c r="C132" s="397" t="s">
        <v>134</v>
      </c>
      <c r="D132" s="736"/>
      <c r="E132" s="737" t="s">
        <v>30</v>
      </c>
      <c r="F132" s="194">
        <f>SUM(F133:F133)</f>
        <v>0</v>
      </c>
      <c r="G132" s="738" t="s">
        <v>30</v>
      </c>
      <c r="H132" s="737" t="s">
        <v>30</v>
      </c>
      <c r="I132" s="194">
        <f>SUM(I133:I133)</f>
        <v>0</v>
      </c>
      <c r="J132" s="738" t="s">
        <v>30</v>
      </c>
      <c r="K132" s="739" t="s">
        <v>30</v>
      </c>
      <c r="L132" s="194">
        <f>SUM(L133:L133)</f>
        <v>0</v>
      </c>
      <c r="M132" s="740" t="s">
        <v>30</v>
      </c>
      <c r="N132" s="741">
        <f>SUM(N133:N133)</f>
        <v>0</v>
      </c>
      <c r="O132" s="742">
        <f>SUM(O133:O133)</f>
        <v>0</v>
      </c>
      <c r="P132" s="398"/>
    </row>
    <row r="133" spans="1:16" s="221" customFormat="1" ht="18" hidden="1" customHeight="1" x14ac:dyDescent="0.2">
      <c r="A133" s="215"/>
      <c r="B133" s="202"/>
      <c r="C133" s="232" t="s">
        <v>238</v>
      </c>
      <c r="D133" s="204" t="s">
        <v>189</v>
      </c>
      <c r="E133" s="216"/>
      <c r="F133" s="206"/>
      <c r="G133" s="214"/>
      <c r="H133" s="216"/>
      <c r="I133" s="206"/>
      <c r="J133" s="214"/>
      <c r="K133" s="205">
        <v>0</v>
      </c>
      <c r="L133" s="206"/>
      <c r="M133" s="207">
        <v>1</v>
      </c>
      <c r="N133" s="211"/>
      <c r="O133" s="212"/>
      <c r="P133" s="234"/>
    </row>
    <row r="134" spans="1:16" s="399" customFormat="1" ht="27" x14ac:dyDescent="0.25">
      <c r="A134" s="395" t="s">
        <v>170</v>
      </c>
      <c r="B134" s="359"/>
      <c r="C134" s="400" t="s">
        <v>135</v>
      </c>
      <c r="D134" s="719"/>
      <c r="E134" s="720" t="s">
        <v>30</v>
      </c>
      <c r="F134" s="721">
        <f>SUM(F135:F137)</f>
        <v>0</v>
      </c>
      <c r="G134" s="722" t="s">
        <v>30</v>
      </c>
      <c r="H134" s="720" t="s">
        <v>30</v>
      </c>
      <c r="I134" s="721">
        <f>SUM(I135:I137)</f>
        <v>0</v>
      </c>
      <c r="J134" s="722" t="s">
        <v>30</v>
      </c>
      <c r="K134" s="723" t="s">
        <v>30</v>
      </c>
      <c r="L134" s="721">
        <f>SUM(L135:L137)</f>
        <v>-1075707</v>
      </c>
      <c r="M134" s="724" t="s">
        <v>30</v>
      </c>
      <c r="N134" s="725">
        <f t="shared" ref="N134:O134" si="26">SUM(N135:N137)</f>
        <v>700000</v>
      </c>
      <c r="O134" s="726">
        <f t="shared" si="26"/>
        <v>0</v>
      </c>
      <c r="P134" s="336"/>
    </row>
    <row r="135" spans="1:16" s="221" customFormat="1" hidden="1" x14ac:dyDescent="0.2">
      <c r="A135" s="283"/>
      <c r="B135" s="202"/>
      <c r="C135" s="232" t="s">
        <v>214</v>
      </c>
      <c r="D135" s="204" t="s">
        <v>189</v>
      </c>
      <c r="E135" s="216"/>
      <c r="F135" s="206"/>
      <c r="G135" s="214"/>
      <c r="H135" s="216"/>
      <c r="I135" s="206"/>
      <c r="J135" s="214"/>
      <c r="K135" s="205">
        <v>0</v>
      </c>
      <c r="L135" s="717"/>
      <c r="M135" s="207">
        <v>1</v>
      </c>
      <c r="N135" s="211"/>
      <c r="O135" s="718"/>
      <c r="P135" s="401"/>
    </row>
    <row r="136" spans="1:16" s="221" customFormat="1" ht="25.5" x14ac:dyDescent="0.2">
      <c r="A136" s="283"/>
      <c r="B136" s="202"/>
      <c r="C136" s="232" t="s">
        <v>528</v>
      </c>
      <c r="D136" s="204" t="s">
        <v>189</v>
      </c>
      <c r="E136" s="216"/>
      <c r="F136" s="206"/>
      <c r="G136" s="214"/>
      <c r="H136" s="216"/>
      <c r="I136" s="206"/>
      <c r="J136" s="214"/>
      <c r="K136" s="205">
        <v>1500000</v>
      </c>
      <c r="L136" s="717">
        <v>-1220000</v>
      </c>
      <c r="M136" s="207">
        <f>L136/K136</f>
        <v>-0.81333333333333335</v>
      </c>
      <c r="N136" s="211">
        <v>700000</v>
      </c>
      <c r="O136" s="718"/>
      <c r="P136" s="402"/>
    </row>
    <row r="137" spans="1:16" s="221" customFormat="1" ht="13.5" thickBot="1" x14ac:dyDescent="0.25">
      <c r="A137" s="283"/>
      <c r="B137" s="202"/>
      <c r="C137" s="232" t="s">
        <v>527</v>
      </c>
      <c r="D137" s="204" t="s">
        <v>189</v>
      </c>
      <c r="E137" s="216"/>
      <c r="F137" s="206"/>
      <c r="G137" s="214"/>
      <c r="H137" s="216"/>
      <c r="I137" s="206"/>
      <c r="J137" s="214"/>
      <c r="K137" s="205">
        <v>0</v>
      </c>
      <c r="L137" s="717">
        <v>144293</v>
      </c>
      <c r="M137" s="207">
        <v>1</v>
      </c>
      <c r="N137" s="211"/>
      <c r="O137" s="718"/>
      <c r="P137" s="403"/>
    </row>
    <row r="138" spans="1:16" s="188" customFormat="1" ht="54" hidden="1" x14ac:dyDescent="0.25">
      <c r="A138" s="339"/>
      <c r="B138" s="213"/>
      <c r="C138" s="714" t="s">
        <v>236</v>
      </c>
      <c r="D138" s="568"/>
      <c r="E138" s="551" t="s">
        <v>30</v>
      </c>
      <c r="F138" s="230">
        <f>SUM(F139:F139)</f>
        <v>0</v>
      </c>
      <c r="G138" s="557" t="s">
        <v>30</v>
      </c>
      <c r="H138" s="551" t="s">
        <v>30</v>
      </c>
      <c r="I138" s="230">
        <f>SUM(I139:I139)</f>
        <v>0</v>
      </c>
      <c r="J138" s="557" t="s">
        <v>30</v>
      </c>
      <c r="K138" s="558" t="s">
        <v>30</v>
      </c>
      <c r="L138" s="230">
        <f>SUM(L139:L139)</f>
        <v>0</v>
      </c>
      <c r="M138" s="552" t="s">
        <v>30</v>
      </c>
      <c r="N138" s="367">
        <f t="shared" ref="N138:O138" si="27">SUM(N139:N139)</f>
        <v>0</v>
      </c>
      <c r="O138" s="537">
        <f t="shared" si="27"/>
        <v>0</v>
      </c>
      <c r="P138" s="404"/>
    </row>
    <row r="139" spans="1:16" s="188" customFormat="1" hidden="1" x14ac:dyDescent="0.2">
      <c r="A139" s="339"/>
      <c r="B139" s="213"/>
      <c r="C139" s="716" t="s">
        <v>62</v>
      </c>
      <c r="D139" s="297" t="s">
        <v>189</v>
      </c>
      <c r="E139" s="208"/>
      <c r="F139" s="209"/>
      <c r="G139" s="298"/>
      <c r="H139" s="208"/>
      <c r="I139" s="209"/>
      <c r="J139" s="298"/>
      <c r="K139" s="250">
        <v>0</v>
      </c>
      <c r="L139" s="209"/>
      <c r="M139" s="247">
        <v>1</v>
      </c>
      <c r="N139" s="218"/>
      <c r="O139" s="219"/>
      <c r="P139" s="404"/>
    </row>
    <row r="140" spans="1:16" s="188" customFormat="1" ht="40.5" hidden="1" x14ac:dyDescent="0.25">
      <c r="A140" s="339"/>
      <c r="B140" s="213"/>
      <c r="C140" s="714" t="s">
        <v>237</v>
      </c>
      <c r="D140" s="568"/>
      <c r="E140" s="551" t="s">
        <v>30</v>
      </c>
      <c r="F140" s="230">
        <f>SUM(F141:F141)</f>
        <v>0</v>
      </c>
      <c r="G140" s="557" t="s">
        <v>30</v>
      </c>
      <c r="H140" s="551" t="s">
        <v>30</v>
      </c>
      <c r="I140" s="230">
        <f>SUM(I141:I141)</f>
        <v>0</v>
      </c>
      <c r="J140" s="557" t="s">
        <v>30</v>
      </c>
      <c r="K140" s="558" t="s">
        <v>30</v>
      </c>
      <c r="L140" s="230">
        <f>SUM(L141:L141)</f>
        <v>0</v>
      </c>
      <c r="M140" s="552" t="s">
        <v>30</v>
      </c>
      <c r="N140" s="367">
        <f t="shared" ref="N140:O140" si="28">SUM(N141:N141)</f>
        <v>0</v>
      </c>
      <c r="O140" s="537">
        <f t="shared" si="28"/>
        <v>0</v>
      </c>
      <c r="P140" s="404"/>
    </row>
    <row r="141" spans="1:16" s="188" customFormat="1" ht="13.5" hidden="1" thickBot="1" x14ac:dyDescent="0.25">
      <c r="A141" s="339"/>
      <c r="B141" s="340"/>
      <c r="C141" s="715" t="s">
        <v>487</v>
      </c>
      <c r="D141" s="380" t="s">
        <v>189</v>
      </c>
      <c r="E141" s="285"/>
      <c r="F141" s="273"/>
      <c r="G141" s="381"/>
      <c r="H141" s="285"/>
      <c r="I141" s="273"/>
      <c r="J141" s="381"/>
      <c r="K141" s="569">
        <v>0</v>
      </c>
      <c r="L141" s="273"/>
      <c r="M141" s="559">
        <v>1</v>
      </c>
      <c r="N141" s="382"/>
      <c r="O141" s="383"/>
      <c r="P141" s="404"/>
    </row>
    <row r="142" spans="1:16" s="188" customFormat="1" ht="39" hidden="1" thickBot="1" x14ac:dyDescent="0.25">
      <c r="A142" s="405" t="s">
        <v>171</v>
      </c>
      <c r="B142" s="180" t="s">
        <v>166</v>
      </c>
      <c r="C142" s="306" t="s">
        <v>136</v>
      </c>
      <c r="D142" s="410" t="s">
        <v>171</v>
      </c>
      <c r="E142" s="308" t="s">
        <v>30</v>
      </c>
      <c r="F142" s="309">
        <f t="shared" ref="F142" si="29">F143+F144</f>
        <v>0</v>
      </c>
      <c r="G142" s="310" t="s">
        <v>30</v>
      </c>
      <c r="H142" s="308" t="s">
        <v>30</v>
      </c>
      <c r="I142" s="309">
        <f>I143+I144</f>
        <v>0</v>
      </c>
      <c r="J142" s="310" t="s">
        <v>30</v>
      </c>
      <c r="K142" s="308" t="s">
        <v>30</v>
      </c>
      <c r="L142" s="309">
        <f t="shared" ref="L142" si="30">L143+L144</f>
        <v>0</v>
      </c>
      <c r="M142" s="311" t="s">
        <v>30</v>
      </c>
      <c r="N142" s="312">
        <f t="shared" ref="N142:O142" si="31">N143+N144</f>
        <v>0</v>
      </c>
      <c r="O142" s="313">
        <f t="shared" si="31"/>
        <v>0</v>
      </c>
      <c r="P142" s="406"/>
    </row>
    <row r="143" spans="1:16" s="188" customFormat="1" hidden="1" x14ac:dyDescent="0.2">
      <c r="A143" s="384"/>
      <c r="B143" s="385"/>
      <c r="C143" s="712" t="s">
        <v>361</v>
      </c>
      <c r="D143" s="427" t="s">
        <v>189</v>
      </c>
      <c r="E143" s="318"/>
      <c r="F143" s="319"/>
      <c r="G143" s="320"/>
      <c r="H143" s="319"/>
      <c r="I143" s="319"/>
      <c r="J143" s="320" t="e">
        <f>I143/H143</f>
        <v>#DIV/0!</v>
      </c>
      <c r="K143" s="318"/>
      <c r="L143" s="319"/>
      <c r="M143" s="321"/>
      <c r="N143" s="322"/>
      <c r="O143" s="323"/>
      <c r="P143" s="407"/>
    </row>
    <row r="144" spans="1:16" s="188" customFormat="1" ht="13.5" hidden="1" thickBot="1" x14ac:dyDescent="0.25">
      <c r="A144" s="287"/>
      <c r="B144" s="261"/>
      <c r="C144" s="713" t="s">
        <v>358</v>
      </c>
      <c r="D144" s="408"/>
      <c r="E144" s="262"/>
      <c r="F144" s="263"/>
      <c r="G144" s="301"/>
      <c r="H144" s="289"/>
      <c r="I144" s="263"/>
      <c r="J144" s="320"/>
      <c r="K144" s="262"/>
      <c r="L144" s="263"/>
      <c r="M144" s="264"/>
      <c r="N144" s="302"/>
      <c r="O144" s="303"/>
      <c r="P144" s="409"/>
    </row>
    <row r="145" spans="1:16" s="221" customFormat="1" ht="26.25" hidden="1" thickBot="1" x14ac:dyDescent="0.25">
      <c r="A145" s="304" t="s">
        <v>172</v>
      </c>
      <c r="B145" s="305" t="s">
        <v>167</v>
      </c>
      <c r="C145" s="344" t="s">
        <v>137</v>
      </c>
      <c r="D145" s="410" t="s">
        <v>172</v>
      </c>
      <c r="E145" s="308" t="s">
        <v>30</v>
      </c>
      <c r="F145" s="309">
        <f t="shared" ref="F145" si="32">F146+F147</f>
        <v>0</v>
      </c>
      <c r="G145" s="310" t="s">
        <v>30</v>
      </c>
      <c r="H145" s="308" t="s">
        <v>30</v>
      </c>
      <c r="I145" s="309">
        <f t="shared" ref="I145" si="33">I146+I147</f>
        <v>0</v>
      </c>
      <c r="J145" s="310" t="s">
        <v>30</v>
      </c>
      <c r="K145" s="308" t="s">
        <v>30</v>
      </c>
      <c r="L145" s="309">
        <f t="shared" ref="L145" si="34">L146+L147</f>
        <v>0</v>
      </c>
      <c r="M145" s="311" t="s">
        <v>30</v>
      </c>
      <c r="N145" s="312">
        <f t="shared" ref="N145:O145" si="35">N146+N147</f>
        <v>0</v>
      </c>
      <c r="O145" s="313">
        <f t="shared" si="35"/>
        <v>0</v>
      </c>
      <c r="P145" s="370"/>
    </row>
    <row r="146" spans="1:16" s="221" customFormat="1" ht="25.5" hidden="1" x14ac:dyDescent="0.2">
      <c r="A146" s="314"/>
      <c r="B146" s="315"/>
      <c r="C146" s="411" t="s">
        <v>180</v>
      </c>
      <c r="D146" s="317" t="s">
        <v>189</v>
      </c>
      <c r="E146" s="318"/>
      <c r="F146" s="319"/>
      <c r="G146" s="320"/>
      <c r="H146" s="318"/>
      <c r="I146" s="319"/>
      <c r="J146" s="320"/>
      <c r="K146" s="390"/>
      <c r="L146" s="319"/>
      <c r="M146" s="321">
        <v>-1</v>
      </c>
      <c r="N146" s="322"/>
      <c r="O146" s="323"/>
      <c r="P146" s="412"/>
    </row>
    <row r="147" spans="1:16" s="221" customFormat="1" ht="13.5" hidden="1" thickBot="1" x14ac:dyDescent="0.25">
      <c r="A147" s="283"/>
      <c r="B147" s="261"/>
      <c r="C147" s="341"/>
      <c r="D147" s="408"/>
      <c r="E147" s="262"/>
      <c r="F147" s="263"/>
      <c r="G147" s="301"/>
      <c r="H147" s="262"/>
      <c r="I147" s="263"/>
      <c r="J147" s="301"/>
      <c r="K147" s="262"/>
      <c r="L147" s="263"/>
      <c r="M147" s="264"/>
      <c r="N147" s="302"/>
      <c r="O147" s="303"/>
      <c r="P147" s="413"/>
    </row>
    <row r="148" spans="1:16" s="221" customFormat="1" ht="26.25" hidden="1" thickBot="1" x14ac:dyDescent="0.25">
      <c r="A148" s="304" t="s">
        <v>173</v>
      </c>
      <c r="B148" s="305" t="s">
        <v>283</v>
      </c>
      <c r="C148" s="344" t="s">
        <v>127</v>
      </c>
      <c r="D148" s="410" t="s">
        <v>173</v>
      </c>
      <c r="E148" s="308" t="s">
        <v>30</v>
      </c>
      <c r="F148" s="309">
        <f>F149</f>
        <v>0</v>
      </c>
      <c r="G148" s="310" t="s">
        <v>30</v>
      </c>
      <c r="H148" s="308" t="s">
        <v>30</v>
      </c>
      <c r="I148" s="309">
        <f>I149</f>
        <v>0</v>
      </c>
      <c r="J148" s="310" t="s">
        <v>30</v>
      </c>
      <c r="K148" s="308" t="s">
        <v>30</v>
      </c>
      <c r="L148" s="309">
        <f>L149</f>
        <v>0</v>
      </c>
      <c r="M148" s="311" t="s">
        <v>30</v>
      </c>
      <c r="N148" s="312">
        <f>N149</f>
        <v>0</v>
      </c>
      <c r="O148" s="313">
        <f>O149</f>
        <v>0</v>
      </c>
      <c r="P148" s="370"/>
    </row>
    <row r="149" spans="1:16" s="221" customFormat="1" ht="13.5" hidden="1" thickBot="1" x14ac:dyDescent="0.25">
      <c r="A149" s="283"/>
      <c r="B149" s="414"/>
      <c r="C149" s="415"/>
      <c r="D149" s="416"/>
      <c r="E149" s="417"/>
      <c r="F149" s="418"/>
      <c r="G149" s="419"/>
      <c r="H149" s="417"/>
      <c r="I149" s="418"/>
      <c r="J149" s="419"/>
      <c r="K149" s="417"/>
      <c r="L149" s="418"/>
      <c r="M149" s="420"/>
      <c r="N149" s="421"/>
      <c r="O149" s="422"/>
      <c r="P149" s="423"/>
    </row>
    <row r="150" spans="1:16" s="221" customFormat="1" ht="26.25" thickBot="1" x14ac:dyDescent="0.25">
      <c r="A150" s="304" t="s">
        <v>174</v>
      </c>
      <c r="B150" s="180" t="s">
        <v>168</v>
      </c>
      <c r="C150" s="181" t="s">
        <v>138</v>
      </c>
      <c r="D150" s="660" t="s">
        <v>174</v>
      </c>
      <c r="E150" s="183" t="s">
        <v>30</v>
      </c>
      <c r="F150" s="661">
        <f>SUM(F151:F153)</f>
        <v>0</v>
      </c>
      <c r="G150" s="185" t="s">
        <v>30</v>
      </c>
      <c r="H150" s="183" t="s">
        <v>30</v>
      </c>
      <c r="I150" s="661">
        <f>SUM(I151:I153)</f>
        <v>0</v>
      </c>
      <c r="J150" s="185" t="s">
        <v>30</v>
      </c>
      <c r="K150" s="183" t="s">
        <v>30</v>
      </c>
      <c r="L150" s="661">
        <f>SUM(L151:L153)</f>
        <v>11371764</v>
      </c>
      <c r="M150" s="663" t="s">
        <v>30</v>
      </c>
      <c r="N150" s="700">
        <f t="shared" ref="N150:O150" si="36">SUM(N151:N153)</f>
        <v>4375000</v>
      </c>
      <c r="O150" s="701">
        <f t="shared" si="36"/>
        <v>0</v>
      </c>
      <c r="P150" s="406"/>
    </row>
    <row r="151" spans="1:16" s="221" customFormat="1" hidden="1" x14ac:dyDescent="0.2">
      <c r="A151" s="314"/>
      <c r="B151" s="315"/>
      <c r="C151" s="388" t="s">
        <v>274</v>
      </c>
      <c r="D151" s="702" t="s">
        <v>189</v>
      </c>
      <c r="E151" s="703"/>
      <c r="F151" s="667"/>
      <c r="G151" s="704"/>
      <c r="H151" s="703"/>
      <c r="I151" s="667"/>
      <c r="J151" s="669"/>
      <c r="K151" s="670">
        <v>0</v>
      </c>
      <c r="L151" s="705"/>
      <c r="M151" s="207">
        <v>1</v>
      </c>
      <c r="N151" s="706"/>
      <c r="O151" s="707"/>
      <c r="P151" s="407"/>
    </row>
    <row r="152" spans="1:16" s="221" customFormat="1" ht="26.25" thickBot="1" x14ac:dyDescent="0.25">
      <c r="A152" s="283"/>
      <c r="B152" s="202"/>
      <c r="C152" s="203" t="s">
        <v>526</v>
      </c>
      <c r="D152" s="204" t="s">
        <v>189</v>
      </c>
      <c r="E152" s="216"/>
      <c r="F152" s="206"/>
      <c r="G152" s="628"/>
      <c r="H152" s="216"/>
      <c r="I152" s="206"/>
      <c r="J152" s="214"/>
      <c r="K152" s="205"/>
      <c r="L152" s="699"/>
      <c r="M152" s="207"/>
      <c r="N152" s="211">
        <v>4375000</v>
      </c>
      <c r="O152" s="212"/>
      <c r="P152" s="409"/>
    </row>
    <row r="153" spans="1:16" s="221" customFormat="1" ht="13.5" thickBot="1" x14ac:dyDescent="0.25">
      <c r="A153" s="424"/>
      <c r="B153" s="261"/>
      <c r="C153" s="425" t="s">
        <v>403</v>
      </c>
      <c r="D153" s="708" t="s">
        <v>189</v>
      </c>
      <c r="E153" s="655"/>
      <c r="F153" s="656"/>
      <c r="G153" s="709"/>
      <c r="H153" s="655"/>
      <c r="I153" s="656"/>
      <c r="J153" s="682"/>
      <c r="K153" s="698">
        <v>0</v>
      </c>
      <c r="L153" s="656">
        <v>11371764</v>
      </c>
      <c r="M153" s="207">
        <v>1</v>
      </c>
      <c r="N153" s="710"/>
      <c r="O153" s="711"/>
      <c r="P153" s="409"/>
    </row>
    <row r="154" spans="1:16" s="188" customFormat="1" ht="26.25" hidden="1" thickBot="1" x14ac:dyDescent="0.25">
      <c r="A154" s="179" t="s">
        <v>175</v>
      </c>
      <c r="B154" s="180" t="s">
        <v>284</v>
      </c>
      <c r="C154" s="426" t="s">
        <v>139</v>
      </c>
      <c r="D154" s="410" t="s">
        <v>175</v>
      </c>
      <c r="E154" s="308" t="s">
        <v>30</v>
      </c>
      <c r="F154" s="309">
        <f t="shared" ref="F154" si="37">F155+F156</f>
        <v>0</v>
      </c>
      <c r="G154" s="310" t="s">
        <v>30</v>
      </c>
      <c r="H154" s="308" t="s">
        <v>30</v>
      </c>
      <c r="I154" s="309">
        <f t="shared" ref="I154" si="38">I155+I156</f>
        <v>0</v>
      </c>
      <c r="J154" s="310" t="s">
        <v>30</v>
      </c>
      <c r="K154" s="308" t="s">
        <v>30</v>
      </c>
      <c r="L154" s="309">
        <f t="shared" ref="L154" si="39">L155+L156</f>
        <v>0</v>
      </c>
      <c r="M154" s="311" t="s">
        <v>30</v>
      </c>
      <c r="N154" s="312">
        <f t="shared" ref="N154:O154" si="40">N155+N156</f>
        <v>0</v>
      </c>
      <c r="O154" s="313">
        <f t="shared" si="40"/>
        <v>0</v>
      </c>
      <c r="P154" s="406"/>
    </row>
    <row r="155" spans="1:16" s="188" customFormat="1" hidden="1" x14ac:dyDescent="0.2">
      <c r="A155" s="384"/>
      <c r="B155" s="517"/>
      <c r="C155" s="411" t="s">
        <v>410</v>
      </c>
      <c r="D155" s="427" t="s">
        <v>189</v>
      </c>
      <c r="E155" s="318"/>
      <c r="F155" s="319"/>
      <c r="G155" s="320"/>
      <c r="H155" s="572"/>
      <c r="I155" s="319"/>
      <c r="J155" s="320"/>
      <c r="K155" s="318">
        <v>0</v>
      </c>
      <c r="L155" s="319"/>
      <c r="M155" s="559">
        <v>1</v>
      </c>
      <c r="N155" s="322"/>
      <c r="O155" s="323"/>
      <c r="P155" s="407"/>
    </row>
    <row r="156" spans="1:16" s="188" customFormat="1" ht="13.5" hidden="1" thickBot="1" x14ac:dyDescent="0.25">
      <c r="A156" s="287"/>
      <c r="B156" s="261"/>
      <c r="C156" s="341"/>
      <c r="D156" s="408"/>
      <c r="E156" s="262"/>
      <c r="F156" s="263"/>
      <c r="G156" s="301"/>
      <c r="H156" s="262"/>
      <c r="I156" s="263"/>
      <c r="J156" s="301"/>
      <c r="K156" s="262"/>
      <c r="L156" s="263"/>
      <c r="M156" s="264"/>
      <c r="N156" s="302"/>
      <c r="O156" s="303"/>
      <c r="P156" s="409"/>
    </row>
    <row r="157" spans="1:16" s="221" customFormat="1" ht="39" hidden="1" thickBot="1" x14ac:dyDescent="0.25">
      <c r="A157" s="304" t="s">
        <v>176</v>
      </c>
      <c r="B157" s="305" t="s">
        <v>171</v>
      </c>
      <c r="C157" s="426" t="s">
        <v>140</v>
      </c>
      <c r="D157" s="410" t="s">
        <v>176</v>
      </c>
      <c r="E157" s="308" t="s">
        <v>30</v>
      </c>
      <c r="F157" s="309">
        <f t="shared" ref="F157" si="41">F158+F159</f>
        <v>0</v>
      </c>
      <c r="G157" s="310" t="s">
        <v>30</v>
      </c>
      <c r="H157" s="308" t="s">
        <v>30</v>
      </c>
      <c r="I157" s="309">
        <f t="shared" ref="I157" si="42">I158+I159</f>
        <v>0</v>
      </c>
      <c r="J157" s="310" t="s">
        <v>30</v>
      </c>
      <c r="K157" s="308" t="s">
        <v>30</v>
      </c>
      <c r="L157" s="309">
        <f t="shared" ref="L157" si="43">L158+L159</f>
        <v>0</v>
      </c>
      <c r="M157" s="311" t="s">
        <v>30</v>
      </c>
      <c r="N157" s="312">
        <f t="shared" ref="N157:O157" si="44">N158+N159</f>
        <v>0</v>
      </c>
      <c r="O157" s="313">
        <f t="shared" si="44"/>
        <v>0</v>
      </c>
      <c r="P157" s="428"/>
    </row>
    <row r="158" spans="1:16" s="221" customFormat="1" ht="25.5" hidden="1" x14ac:dyDescent="0.2">
      <c r="A158" s="314"/>
      <c r="B158" s="315"/>
      <c r="C158" s="429" t="s">
        <v>195</v>
      </c>
      <c r="D158" s="427" t="s">
        <v>189</v>
      </c>
      <c r="E158" s="318"/>
      <c r="F158" s="319"/>
      <c r="G158" s="320"/>
      <c r="H158" s="390"/>
      <c r="I158" s="319"/>
      <c r="J158" s="320">
        <v>0</v>
      </c>
      <c r="K158" s="318"/>
      <c r="L158" s="319"/>
      <c r="M158" s="321"/>
      <c r="N158" s="322"/>
      <c r="O158" s="323"/>
      <c r="P158" s="412"/>
    </row>
    <row r="159" spans="1:16" s="221" customFormat="1" ht="13.5" hidden="1" thickBot="1" x14ac:dyDescent="0.25">
      <c r="A159" s="215"/>
      <c r="B159" s="261"/>
      <c r="C159" s="299" t="s">
        <v>213</v>
      </c>
      <c r="D159" s="408" t="s">
        <v>189</v>
      </c>
      <c r="E159" s="262"/>
      <c r="F159" s="263"/>
      <c r="G159" s="301"/>
      <c r="H159" s="289"/>
      <c r="I159" s="263"/>
      <c r="J159" s="301">
        <v>0</v>
      </c>
      <c r="K159" s="262"/>
      <c r="L159" s="263"/>
      <c r="M159" s="264"/>
      <c r="N159" s="302"/>
      <c r="O159" s="303"/>
      <c r="P159" s="413"/>
    </row>
    <row r="160" spans="1:16" s="188" customFormat="1" ht="26.25" hidden="1" thickBot="1" x14ac:dyDescent="0.25">
      <c r="A160" s="339"/>
      <c r="B160" s="180" t="s">
        <v>172</v>
      </c>
      <c r="C160" s="426" t="s">
        <v>196</v>
      </c>
      <c r="D160" s="410" t="s">
        <v>275</v>
      </c>
      <c r="E160" s="308" t="s">
        <v>30</v>
      </c>
      <c r="F160" s="309">
        <f>F161</f>
        <v>0</v>
      </c>
      <c r="G160" s="310" t="s">
        <v>30</v>
      </c>
      <c r="H160" s="308" t="s">
        <v>30</v>
      </c>
      <c r="I160" s="309">
        <f>I161</f>
        <v>0</v>
      </c>
      <c r="J160" s="310" t="s">
        <v>30</v>
      </c>
      <c r="K160" s="308" t="s">
        <v>30</v>
      </c>
      <c r="L160" s="309">
        <f>L161</f>
        <v>0</v>
      </c>
      <c r="M160" s="311" t="s">
        <v>30</v>
      </c>
      <c r="N160" s="312">
        <f t="shared" ref="N160:O160" si="45">N161</f>
        <v>0</v>
      </c>
      <c r="O160" s="538">
        <f t="shared" si="45"/>
        <v>0</v>
      </c>
      <c r="P160" s="345"/>
    </row>
    <row r="161" spans="1:16" s="188" customFormat="1" hidden="1" x14ac:dyDescent="0.2">
      <c r="A161" s="339"/>
      <c r="B161" s="385"/>
      <c r="C161" s="429" t="s">
        <v>315</v>
      </c>
      <c r="D161" s="427" t="s">
        <v>189</v>
      </c>
      <c r="E161" s="318"/>
      <c r="F161" s="319"/>
      <c r="G161" s="320"/>
      <c r="H161" s="390"/>
      <c r="I161" s="319"/>
      <c r="J161" s="320">
        <v>0</v>
      </c>
      <c r="K161" s="318"/>
      <c r="L161" s="319"/>
      <c r="M161" s="321"/>
      <c r="N161" s="322"/>
      <c r="O161" s="323"/>
      <c r="P161" s="430"/>
    </row>
    <row r="162" spans="1:16" s="221" customFormat="1" ht="13.5" hidden="1" thickBot="1" x14ac:dyDescent="0.25">
      <c r="A162" s="424"/>
      <c r="B162" s="261"/>
      <c r="C162" s="299"/>
      <c r="D162" s="408"/>
      <c r="E162" s="262"/>
      <c r="F162" s="263"/>
      <c r="G162" s="301"/>
      <c r="H162" s="289"/>
      <c r="I162" s="263"/>
      <c r="J162" s="301"/>
      <c r="K162" s="262"/>
      <c r="L162" s="263"/>
      <c r="M162" s="264"/>
      <c r="N162" s="302"/>
      <c r="O162" s="303"/>
      <c r="P162" s="413"/>
    </row>
    <row r="163" spans="1:16" s="188" customFormat="1" ht="26.25" thickBot="1" x14ac:dyDescent="0.25">
      <c r="A163" s="339"/>
      <c r="B163" s="180" t="s">
        <v>173</v>
      </c>
      <c r="C163" s="431" t="s">
        <v>234</v>
      </c>
      <c r="D163" s="660" t="s">
        <v>276</v>
      </c>
      <c r="E163" s="183" t="s">
        <v>30</v>
      </c>
      <c r="F163" s="661">
        <f>SUM(F164:F170)</f>
        <v>0</v>
      </c>
      <c r="G163" s="662" t="s">
        <v>30</v>
      </c>
      <c r="H163" s="183" t="s">
        <v>30</v>
      </c>
      <c r="I163" s="661">
        <f>SUM(I164:I170)</f>
        <v>0</v>
      </c>
      <c r="J163" s="662" t="s">
        <v>30</v>
      </c>
      <c r="K163" s="183" t="s">
        <v>30</v>
      </c>
      <c r="L163" s="661">
        <f>SUM(L164:L170)</f>
        <v>60367187</v>
      </c>
      <c r="M163" s="663" t="s">
        <v>30</v>
      </c>
      <c r="N163" s="664">
        <f t="shared" ref="N163:O163" si="46">SUM(N164:N170)</f>
        <v>107790000</v>
      </c>
      <c r="O163" s="661">
        <f t="shared" si="46"/>
        <v>0</v>
      </c>
      <c r="P163" s="345"/>
    </row>
    <row r="164" spans="1:16" s="221" customFormat="1" hidden="1" x14ac:dyDescent="0.2">
      <c r="A164" s="424"/>
      <c r="B164" s="315"/>
      <c r="C164" s="488" t="s">
        <v>400</v>
      </c>
      <c r="D164" s="665" t="s">
        <v>189</v>
      </c>
      <c r="E164" s="666"/>
      <c r="F164" s="667"/>
      <c r="G164" s="668"/>
      <c r="H164" s="667"/>
      <c r="I164" s="667"/>
      <c r="J164" s="669"/>
      <c r="K164" s="670">
        <v>0</v>
      </c>
      <c r="L164" s="667"/>
      <c r="M164" s="654">
        <v>1</v>
      </c>
      <c r="N164" s="671"/>
      <c r="O164" s="672"/>
      <c r="P164" s="487"/>
    </row>
    <row r="165" spans="1:16" s="221" customFormat="1" ht="16.5" customHeight="1" x14ac:dyDescent="0.2">
      <c r="A165" s="424"/>
      <c r="B165" s="202"/>
      <c r="C165" s="481" t="s">
        <v>488</v>
      </c>
      <c r="D165" s="673" t="s">
        <v>189</v>
      </c>
      <c r="E165" s="674"/>
      <c r="F165" s="206"/>
      <c r="G165" s="675"/>
      <c r="H165" s="674"/>
      <c r="I165" s="206"/>
      <c r="J165" s="214"/>
      <c r="K165" s="205">
        <v>11820984</v>
      </c>
      <c r="L165" s="206">
        <v>176000</v>
      </c>
      <c r="M165" s="654">
        <f>L165/K165</f>
        <v>1.4888777448645561E-2</v>
      </c>
      <c r="N165" s="211"/>
      <c r="O165" s="676"/>
      <c r="P165" s="482"/>
    </row>
    <row r="166" spans="1:16" s="221" customFormat="1" ht="15" customHeight="1" x14ac:dyDescent="0.2">
      <c r="A166" s="424"/>
      <c r="B166" s="202"/>
      <c r="C166" s="481" t="s">
        <v>401</v>
      </c>
      <c r="D166" s="673" t="s">
        <v>189</v>
      </c>
      <c r="E166" s="674"/>
      <c r="F166" s="206"/>
      <c r="G166" s="675"/>
      <c r="H166" s="674"/>
      <c r="I166" s="206"/>
      <c r="J166" s="214"/>
      <c r="K166" s="205">
        <v>14017944</v>
      </c>
      <c r="L166" s="206">
        <v>488000</v>
      </c>
      <c r="M166" s="654">
        <f>L166/K166</f>
        <v>3.4812523148901153E-2</v>
      </c>
      <c r="N166" s="211"/>
      <c r="O166" s="676"/>
      <c r="P166" s="482"/>
    </row>
    <row r="167" spans="1:16" s="188" customFormat="1" ht="25.5" x14ac:dyDescent="0.2">
      <c r="A167" s="339"/>
      <c r="B167" s="213"/>
      <c r="C167" s="478" t="s">
        <v>549</v>
      </c>
      <c r="D167" s="677" t="s">
        <v>189</v>
      </c>
      <c r="E167" s="674"/>
      <c r="F167" s="206"/>
      <c r="G167" s="675"/>
      <c r="H167" s="206"/>
      <c r="I167" s="206"/>
      <c r="J167" s="214"/>
      <c r="K167" s="658">
        <v>0</v>
      </c>
      <c r="L167" s="206">
        <v>6000000</v>
      </c>
      <c r="M167" s="654">
        <v>1</v>
      </c>
      <c r="N167" s="659">
        <v>107790000</v>
      </c>
      <c r="O167" s="678"/>
      <c r="P167" s="482"/>
    </row>
    <row r="168" spans="1:16" s="188" customFormat="1" ht="12.75" customHeight="1" thickBot="1" x14ac:dyDescent="0.25">
      <c r="A168" s="339"/>
      <c r="B168" s="213"/>
      <c r="C168" s="478" t="s">
        <v>525</v>
      </c>
      <c r="D168" s="677" t="s">
        <v>189</v>
      </c>
      <c r="E168" s="674"/>
      <c r="F168" s="206"/>
      <c r="G168" s="675"/>
      <c r="H168" s="206"/>
      <c r="I168" s="206"/>
      <c r="J168" s="214"/>
      <c r="K168" s="658">
        <v>46000000</v>
      </c>
      <c r="L168" s="206">
        <v>7800000</v>
      </c>
      <c r="M168" s="657">
        <f t="shared" ref="M168:M169" si="47">L168/K168</f>
        <v>0.16956521739130434</v>
      </c>
      <c r="N168" s="659"/>
      <c r="O168" s="678"/>
      <c r="P168" s="482"/>
    </row>
    <row r="169" spans="1:16" s="221" customFormat="1" ht="15.75" customHeight="1" thickBot="1" x14ac:dyDescent="0.25">
      <c r="A169" s="424"/>
      <c r="B169" s="202"/>
      <c r="C169" s="478" t="s">
        <v>531</v>
      </c>
      <c r="D169" s="677" t="s">
        <v>189</v>
      </c>
      <c r="E169" s="674"/>
      <c r="F169" s="206"/>
      <c r="G169" s="675"/>
      <c r="H169" s="206"/>
      <c r="I169" s="206"/>
      <c r="J169" s="214"/>
      <c r="K169" s="216">
        <v>1582992</v>
      </c>
      <c r="L169" s="206">
        <f>16127923+29307264</f>
        <v>45435187</v>
      </c>
      <c r="M169" s="657">
        <f t="shared" si="47"/>
        <v>28.7020951464063</v>
      </c>
      <c r="N169" s="659"/>
      <c r="O169" s="678"/>
      <c r="P169" s="482"/>
    </row>
    <row r="170" spans="1:16" s="221" customFormat="1" ht="15" customHeight="1" thickBot="1" x14ac:dyDescent="0.25">
      <c r="A170" s="424"/>
      <c r="B170" s="483"/>
      <c r="C170" s="484" t="s">
        <v>530</v>
      </c>
      <c r="D170" s="679" t="s">
        <v>189</v>
      </c>
      <c r="E170" s="680"/>
      <c r="F170" s="656"/>
      <c r="G170" s="681"/>
      <c r="H170" s="656"/>
      <c r="I170" s="656"/>
      <c r="J170" s="682"/>
      <c r="K170" s="655">
        <v>1632000</v>
      </c>
      <c r="L170" s="656">
        <v>468000</v>
      </c>
      <c r="M170" s="657">
        <f>L170/K170</f>
        <v>0.28676470588235292</v>
      </c>
      <c r="N170" s="683"/>
      <c r="O170" s="684"/>
      <c r="P170" s="485"/>
    </row>
    <row r="171" spans="1:16" s="221" customFormat="1" ht="39" thickBot="1" x14ac:dyDescent="0.25">
      <c r="A171" s="424"/>
      <c r="B171" s="180" t="s">
        <v>174</v>
      </c>
      <c r="C171" s="431" t="s">
        <v>235</v>
      </c>
      <c r="D171" s="660" t="s">
        <v>278</v>
      </c>
      <c r="E171" s="183" t="s">
        <v>30</v>
      </c>
      <c r="F171" s="661">
        <f>SUM(F172:F175)</f>
        <v>0</v>
      </c>
      <c r="G171" s="662" t="s">
        <v>30</v>
      </c>
      <c r="H171" s="183" t="s">
        <v>30</v>
      </c>
      <c r="I171" s="661">
        <f>SUM(I172:I175)</f>
        <v>0</v>
      </c>
      <c r="J171" s="662" t="s">
        <v>30</v>
      </c>
      <c r="K171" s="183" t="s">
        <v>30</v>
      </c>
      <c r="L171" s="661">
        <f>SUM(L172:L175)</f>
        <v>482200</v>
      </c>
      <c r="M171" s="663" t="s">
        <v>30</v>
      </c>
      <c r="N171" s="700">
        <f>SUM(N172:N175)</f>
        <v>0</v>
      </c>
      <c r="O171" s="701">
        <f>SUM(O172:O175)</f>
        <v>0</v>
      </c>
      <c r="P171" s="345"/>
    </row>
    <row r="172" spans="1:16" s="221" customFormat="1" ht="13.5" thickBot="1" x14ac:dyDescent="0.25">
      <c r="A172" s="424"/>
      <c r="B172" s="455"/>
      <c r="C172" s="16" t="s">
        <v>277</v>
      </c>
      <c r="D172" s="665" t="s">
        <v>189</v>
      </c>
      <c r="E172" s="666"/>
      <c r="F172" s="667"/>
      <c r="G172" s="668"/>
      <c r="H172" s="667"/>
      <c r="I172" s="667"/>
      <c r="J172" s="669"/>
      <c r="K172" s="670">
        <v>3451435</v>
      </c>
      <c r="L172" s="705">
        <v>482200</v>
      </c>
      <c r="M172" s="657">
        <f>L172/K172</f>
        <v>0.13971000467921313</v>
      </c>
      <c r="N172" s="706"/>
      <c r="O172" s="728"/>
      <c r="P172" s="487"/>
    </row>
    <row r="173" spans="1:16" s="221" customFormat="1" hidden="1" x14ac:dyDescent="0.2">
      <c r="A173" s="424"/>
      <c r="B173" s="213"/>
      <c r="C173" s="14" t="s">
        <v>279</v>
      </c>
      <c r="D173" s="677" t="s">
        <v>189</v>
      </c>
      <c r="E173" s="674"/>
      <c r="F173" s="206"/>
      <c r="G173" s="675"/>
      <c r="H173" s="206"/>
      <c r="I173" s="206"/>
      <c r="J173" s="214"/>
      <c r="K173" s="205">
        <v>0</v>
      </c>
      <c r="L173" s="206"/>
      <c r="M173" s="217">
        <v>1</v>
      </c>
      <c r="N173" s="659"/>
      <c r="O173" s="678"/>
      <c r="P173" s="482"/>
    </row>
    <row r="174" spans="1:16" s="221" customFormat="1" hidden="1" x14ac:dyDescent="0.2">
      <c r="A174" s="424"/>
      <c r="B174" s="213"/>
      <c r="C174" s="14" t="s">
        <v>360</v>
      </c>
      <c r="D174" s="677" t="s">
        <v>189</v>
      </c>
      <c r="E174" s="674"/>
      <c r="F174" s="206"/>
      <c r="G174" s="675"/>
      <c r="H174" s="206"/>
      <c r="I174" s="206"/>
      <c r="J174" s="214"/>
      <c r="K174" s="205">
        <v>0</v>
      </c>
      <c r="L174" s="206"/>
      <c r="M174" s="217">
        <v>1</v>
      </c>
      <c r="N174" s="659"/>
      <c r="O174" s="678"/>
      <c r="P174" s="482"/>
    </row>
    <row r="175" spans="1:16" s="221" customFormat="1" ht="13.5" hidden="1" thickBot="1" x14ac:dyDescent="0.25">
      <c r="A175" s="424"/>
      <c r="B175" s="486"/>
      <c r="C175" s="63" t="s">
        <v>402</v>
      </c>
      <c r="D175" s="679" t="s">
        <v>189</v>
      </c>
      <c r="E175" s="680"/>
      <c r="F175" s="656"/>
      <c r="G175" s="681"/>
      <c r="H175" s="656"/>
      <c r="I175" s="656"/>
      <c r="J175" s="682"/>
      <c r="K175" s="698">
        <v>0</v>
      </c>
      <c r="L175" s="656"/>
      <c r="M175" s="217">
        <v>1</v>
      </c>
      <c r="N175" s="683"/>
      <c r="O175" s="684"/>
      <c r="P175" s="485"/>
    </row>
    <row r="176" spans="1:16" s="221" customFormat="1" ht="26.25" hidden="1" thickBot="1" x14ac:dyDescent="0.25">
      <c r="A176" s="424"/>
      <c r="B176" s="504" t="s">
        <v>175</v>
      </c>
      <c r="C176" s="691" t="s">
        <v>306</v>
      </c>
      <c r="D176" s="566" t="s">
        <v>305</v>
      </c>
      <c r="E176" s="522" t="s">
        <v>30</v>
      </c>
      <c r="F176" s="523">
        <f>SUM(F177:F177)</f>
        <v>0</v>
      </c>
      <c r="G176" s="575" t="s">
        <v>30</v>
      </c>
      <c r="H176" s="522" t="s">
        <v>30</v>
      </c>
      <c r="I176" s="523">
        <f>SUM(I177:I177)</f>
        <v>0</v>
      </c>
      <c r="J176" s="575" t="s">
        <v>30</v>
      </c>
      <c r="K176" s="522" t="s">
        <v>30</v>
      </c>
      <c r="L176" s="523">
        <f>SUM(L177:L177)</f>
        <v>0</v>
      </c>
      <c r="M176" s="567" t="s">
        <v>30</v>
      </c>
      <c r="N176" s="524">
        <f>SUM(N177:N177)</f>
        <v>0</v>
      </c>
      <c r="O176" s="536">
        <f>SUM(O177:O177)</f>
        <v>0</v>
      </c>
      <c r="P176" s="432"/>
    </row>
    <row r="177" spans="1:16" s="221" customFormat="1" ht="13.5" hidden="1" thickBot="1" x14ac:dyDescent="0.25">
      <c r="A177" s="424"/>
      <c r="B177" s="516"/>
      <c r="C177" s="692" t="s">
        <v>392</v>
      </c>
      <c r="D177" s="576" t="s">
        <v>189</v>
      </c>
      <c r="E177" s="577"/>
      <c r="F177" s="530"/>
      <c r="G177" s="578"/>
      <c r="H177" s="579"/>
      <c r="I177" s="530"/>
      <c r="J177" s="578">
        <v>0</v>
      </c>
      <c r="K177" s="579"/>
      <c r="L177" s="530"/>
      <c r="M177" s="580"/>
      <c r="N177" s="541"/>
      <c r="O177" s="542"/>
      <c r="P177" s="430"/>
    </row>
    <row r="178" spans="1:16" s="221" customFormat="1" ht="26.25" hidden="1" thickBot="1" x14ac:dyDescent="0.25">
      <c r="A178" s="424"/>
      <c r="B178" s="180" t="s">
        <v>176</v>
      </c>
      <c r="C178" s="693" t="s">
        <v>395</v>
      </c>
      <c r="D178" s="410" t="s">
        <v>394</v>
      </c>
      <c r="E178" s="308" t="s">
        <v>30</v>
      </c>
      <c r="F178" s="309">
        <f>SUM(F179:F179)</f>
        <v>0</v>
      </c>
      <c r="G178" s="573" t="s">
        <v>30</v>
      </c>
      <c r="H178" s="308" t="s">
        <v>30</v>
      </c>
      <c r="I178" s="309">
        <f>SUM(I179:I179)</f>
        <v>0</v>
      </c>
      <c r="J178" s="573" t="s">
        <v>30</v>
      </c>
      <c r="K178" s="308" t="s">
        <v>30</v>
      </c>
      <c r="L178" s="309">
        <f>SUM(L179:L179)</f>
        <v>0</v>
      </c>
      <c r="M178" s="311" t="s">
        <v>30</v>
      </c>
      <c r="N178" s="312">
        <f>SUM(N179:N179)</f>
        <v>0</v>
      </c>
      <c r="O178" s="538">
        <f>SUM(O179:O179)</f>
        <v>0</v>
      </c>
      <c r="P178" s="345"/>
    </row>
    <row r="179" spans="1:16" s="221" customFormat="1" hidden="1" x14ac:dyDescent="0.2">
      <c r="A179" s="424"/>
      <c r="B179" s="508"/>
      <c r="C179" s="694" t="s">
        <v>396</v>
      </c>
      <c r="D179" s="574" t="s">
        <v>189</v>
      </c>
      <c r="E179" s="392"/>
      <c r="F179" s="319"/>
      <c r="G179" s="393"/>
      <c r="H179" s="319"/>
      <c r="I179" s="319">
        <v>0</v>
      </c>
      <c r="J179" s="320" t="e">
        <f>I179/H179</f>
        <v>#DIV/0!</v>
      </c>
      <c r="K179" s="390"/>
      <c r="L179" s="319"/>
      <c r="M179" s="321"/>
      <c r="N179" s="322">
        <v>0</v>
      </c>
      <c r="O179" s="540">
        <v>0</v>
      </c>
      <c r="P179" s="509"/>
    </row>
    <row r="180" spans="1:16" s="221" customFormat="1" ht="48" hidden="1" thickBot="1" x14ac:dyDescent="0.25">
      <c r="A180" s="424"/>
      <c r="B180" s="507"/>
      <c r="C180" s="695" t="s">
        <v>397</v>
      </c>
      <c r="D180" s="581" t="s">
        <v>189</v>
      </c>
      <c r="E180" s="555"/>
      <c r="F180" s="273"/>
      <c r="G180" s="556"/>
      <c r="H180" s="273"/>
      <c r="I180" s="273"/>
      <c r="J180" s="381"/>
      <c r="K180" s="286"/>
      <c r="L180" s="273"/>
      <c r="M180" s="274"/>
      <c r="N180" s="382"/>
      <c r="O180" s="543"/>
      <c r="P180" s="510"/>
    </row>
    <row r="181" spans="1:16" s="221" customFormat="1" ht="26.25" hidden="1" thickBot="1" x14ac:dyDescent="0.25">
      <c r="A181" s="424"/>
      <c r="B181" s="514" t="s">
        <v>275</v>
      </c>
      <c r="C181" s="696" t="s">
        <v>398</v>
      </c>
      <c r="D181" s="512" t="s">
        <v>393</v>
      </c>
      <c r="E181" s="513" t="s">
        <v>30</v>
      </c>
      <c r="F181" s="309">
        <f>SUM(F182:F182)</f>
        <v>0</v>
      </c>
      <c r="G181" s="513" t="s">
        <v>30</v>
      </c>
      <c r="H181" s="513" t="s">
        <v>30</v>
      </c>
      <c r="I181" s="309">
        <f>SUM(I182:I182)</f>
        <v>0</v>
      </c>
      <c r="J181" s="573" t="s">
        <v>30</v>
      </c>
      <c r="K181" s="308" t="s">
        <v>30</v>
      </c>
      <c r="L181" s="309">
        <f>SUM(L182:L182)</f>
        <v>0</v>
      </c>
      <c r="M181" s="311" t="s">
        <v>30</v>
      </c>
      <c r="N181" s="312">
        <f>SUM(N182:N182)</f>
        <v>0</v>
      </c>
      <c r="O181" s="538">
        <f>SUM(O182:O182)</f>
        <v>0</v>
      </c>
      <c r="P181" s="345"/>
    </row>
    <row r="182" spans="1:16" s="221" customFormat="1" ht="39" hidden="1" thickBot="1" x14ac:dyDescent="0.25">
      <c r="A182" s="424"/>
      <c r="B182" s="515"/>
      <c r="C182" s="697" t="s">
        <v>399</v>
      </c>
      <c r="D182" s="582" t="s">
        <v>189</v>
      </c>
      <c r="E182" s="583"/>
      <c r="F182" s="530"/>
      <c r="G182" s="584"/>
      <c r="H182" s="530"/>
      <c r="I182" s="530"/>
      <c r="J182" s="578"/>
      <c r="K182" s="579">
        <v>0</v>
      </c>
      <c r="L182" s="530"/>
      <c r="M182" s="580">
        <v>1</v>
      </c>
      <c r="N182" s="541"/>
      <c r="O182" s="544"/>
      <c r="P182" s="430"/>
    </row>
    <row r="183" spans="1:16" s="221" customFormat="1" ht="13.5" hidden="1" thickBot="1" x14ac:dyDescent="0.25">
      <c r="A183" s="424"/>
      <c r="B183" s="514" t="s">
        <v>276</v>
      </c>
      <c r="C183" s="511"/>
      <c r="D183" s="512"/>
      <c r="E183" s="513" t="s">
        <v>30</v>
      </c>
      <c r="F183" s="309">
        <f>SUM(F184:F184)</f>
        <v>0</v>
      </c>
      <c r="G183" s="513" t="s">
        <v>30</v>
      </c>
      <c r="H183" s="513" t="s">
        <v>30</v>
      </c>
      <c r="I183" s="309">
        <f>SUM(I184:I184)</f>
        <v>0</v>
      </c>
      <c r="J183" s="573" t="s">
        <v>30</v>
      </c>
      <c r="K183" s="308" t="s">
        <v>30</v>
      </c>
      <c r="L183" s="309">
        <f>SUM(L184:L184)</f>
        <v>0</v>
      </c>
      <c r="M183" s="311" t="s">
        <v>30</v>
      </c>
      <c r="N183" s="312">
        <f>SUM(N184:N184)</f>
        <v>0</v>
      </c>
      <c r="O183" s="538">
        <f>SUM(O184:O184)</f>
        <v>0</v>
      </c>
      <c r="P183" s="345"/>
    </row>
    <row r="184" spans="1:16" s="221" customFormat="1" ht="13.5" hidden="1" thickBot="1" x14ac:dyDescent="0.25">
      <c r="A184" s="424"/>
      <c r="B184" s="315"/>
      <c r="C184" s="429"/>
      <c r="D184" s="427"/>
      <c r="E184" s="318"/>
      <c r="F184" s="319"/>
      <c r="G184" s="320"/>
      <c r="H184" s="390"/>
      <c r="I184" s="319"/>
      <c r="J184" s="320">
        <v>0</v>
      </c>
      <c r="K184" s="390"/>
      <c r="L184" s="319"/>
      <c r="M184" s="321"/>
      <c r="N184" s="322">
        <v>0</v>
      </c>
      <c r="O184" s="323">
        <v>0</v>
      </c>
      <c r="P184" s="430"/>
    </row>
    <row r="185" spans="1:16" s="188" customFormat="1" ht="14.25" thickBot="1" x14ac:dyDescent="0.3">
      <c r="A185" s="433"/>
      <c r="B185" s="434"/>
      <c r="C185" s="435" t="s">
        <v>184</v>
      </c>
      <c r="D185" s="744"/>
      <c r="E185" s="745" t="s">
        <v>30</v>
      </c>
      <c r="F185" s="746">
        <f>F7+F27+F59+F91+F116+F119+F125+F128+F131+F142+F150+F163+F171+F176+F178+F181+F183+F154+F122+F113+F103+F83+F101</f>
        <v>31702326</v>
      </c>
      <c r="G185" s="747" t="s">
        <v>30</v>
      </c>
      <c r="H185" s="748" t="s">
        <v>30</v>
      </c>
      <c r="I185" s="746">
        <f>I7+I27+I59+I91+I116+I119+I125+I128+I131+I142+I150+I163+I171+I176+I178+I181+I183+I154+I122+I113+I103+I83+I157+I160+I145+I148</f>
        <v>10637336</v>
      </c>
      <c r="J185" s="747" t="s">
        <v>30</v>
      </c>
      <c r="K185" s="749" t="s">
        <v>30</v>
      </c>
      <c r="L185" s="750">
        <f>L7+L27+L59+L91+L116+L119+L125+L128+L131+L142+L150+L163+L171+L176+L178+L181+L183+L154+L122+L113+L103+L83</f>
        <v>71145444</v>
      </c>
      <c r="M185" s="751" t="s">
        <v>30</v>
      </c>
      <c r="N185" s="752">
        <f>N7+N27+N59+N91+N116+N119+N125+N128+N131+N142+N150+N163+N171+N176+N178+N181+N183+N154+N122+N113+N103+N83</f>
        <v>109865000</v>
      </c>
      <c r="O185" s="746">
        <f>O7+O27+O59+O91+O116+O119+O125+O128+O131+O142+O150+O163+O171+O176+O178+O181+O183+O154+O122+O113+O103+O83</f>
        <v>0</v>
      </c>
      <c r="P185" s="342"/>
    </row>
    <row r="186" spans="1:16" s="188" customFormat="1" ht="14.25" thickBot="1" x14ac:dyDescent="0.3">
      <c r="A186" s="436"/>
      <c r="B186" s="436"/>
      <c r="C186" s="437" t="s">
        <v>101</v>
      </c>
      <c r="D186" s="885">
        <f>F185+I185+L185</f>
        <v>113485106</v>
      </c>
      <c r="E186" s="885"/>
      <c r="F186" s="885"/>
      <c r="G186" s="885"/>
      <c r="H186" s="885"/>
      <c r="I186" s="885"/>
      <c r="J186" s="885"/>
      <c r="K186" s="885"/>
      <c r="L186" s="885"/>
      <c r="M186" s="886"/>
      <c r="N186" s="753">
        <f>N185</f>
        <v>109865000</v>
      </c>
      <c r="O186" s="754">
        <f>O185</f>
        <v>0</v>
      </c>
      <c r="P186" s="345"/>
    </row>
    <row r="187" spans="1:16" s="188" customFormat="1" ht="14.25" thickBot="1" x14ac:dyDescent="0.3">
      <c r="A187" s="433"/>
      <c r="B187" s="438"/>
      <c r="C187" s="439" t="s">
        <v>102</v>
      </c>
      <c r="D187" s="755" t="s">
        <v>177</v>
      </c>
      <c r="E187" s="756" t="s">
        <v>30</v>
      </c>
      <c r="F187" s="757">
        <f>SUM(F188:F197)</f>
        <v>266027</v>
      </c>
      <c r="G187" s="756" t="s">
        <v>30</v>
      </c>
      <c r="H187" s="756" t="s">
        <v>30</v>
      </c>
      <c r="I187" s="757">
        <f>SUM(I188:I197)</f>
        <v>4214664</v>
      </c>
      <c r="J187" s="756"/>
      <c r="K187" s="756" t="s">
        <v>30</v>
      </c>
      <c r="L187" s="757">
        <f>SUM(L188:L197)</f>
        <v>6360000</v>
      </c>
      <c r="M187" s="758" t="s">
        <v>30</v>
      </c>
      <c r="N187" s="757">
        <f>SUM(N188:N197)</f>
        <v>0</v>
      </c>
      <c r="O187" s="757">
        <f>SUM(O188:O197)</f>
        <v>0</v>
      </c>
      <c r="P187" s="391"/>
    </row>
    <row r="188" spans="1:16" s="188" customFormat="1" ht="25.5" x14ac:dyDescent="0.2">
      <c r="A188" s="201"/>
      <c r="B188" s="201"/>
      <c r="C188" s="440" t="s">
        <v>201</v>
      </c>
      <c r="D188" s="673" t="s">
        <v>288</v>
      </c>
      <c r="E188" s="206">
        <v>3119705</v>
      </c>
      <c r="F188" s="206">
        <v>147273</v>
      </c>
      <c r="G188" s="685">
        <f>F188/E188</f>
        <v>4.7207348130672615E-2</v>
      </c>
      <c r="H188" s="206">
        <v>60732543</v>
      </c>
      <c r="I188" s="206">
        <f>199500+309894+569215</f>
        <v>1078609</v>
      </c>
      <c r="J188" s="685">
        <f t="shared" ref="J188" si="48">I188/H188</f>
        <v>1.7759984132395049E-2</v>
      </c>
      <c r="K188" s="206"/>
      <c r="L188" s="206"/>
      <c r="M188" s="686"/>
      <c r="N188" s="211"/>
      <c r="O188" s="727"/>
      <c r="P188" s="187"/>
    </row>
    <row r="189" spans="1:16" s="188" customFormat="1" ht="17.25" customHeight="1" x14ac:dyDescent="0.2">
      <c r="A189" s="201"/>
      <c r="B189" s="201"/>
      <c r="C189" s="491" t="s">
        <v>545</v>
      </c>
      <c r="D189" s="245" t="s">
        <v>189</v>
      </c>
      <c r="E189" s="205"/>
      <c r="F189" s="206"/>
      <c r="G189" s="207"/>
      <c r="H189" s="205"/>
      <c r="I189" s="206"/>
      <c r="J189" s="685"/>
      <c r="K189" s="205">
        <v>0</v>
      </c>
      <c r="L189" s="699">
        <v>3300000</v>
      </c>
      <c r="M189" s="686">
        <v>1</v>
      </c>
      <c r="N189" s="687"/>
      <c r="O189" s="688"/>
      <c r="P189" s="187"/>
    </row>
    <row r="190" spans="1:16" s="188" customFormat="1" ht="17.25" customHeight="1" x14ac:dyDescent="0.2">
      <c r="A190" s="201"/>
      <c r="B190" s="201"/>
      <c r="C190" s="440" t="s">
        <v>546</v>
      </c>
      <c r="D190" s="673" t="s">
        <v>189</v>
      </c>
      <c r="E190" s="206"/>
      <c r="F190" s="206"/>
      <c r="G190" s="685"/>
      <c r="H190" s="699"/>
      <c r="I190" s="206"/>
      <c r="J190" s="685"/>
      <c r="K190" s="699">
        <v>0</v>
      </c>
      <c r="L190" s="699">
        <v>965000</v>
      </c>
      <c r="M190" s="686">
        <v>1</v>
      </c>
      <c r="N190" s="211"/>
      <c r="O190" s="727"/>
      <c r="P190" s="187"/>
    </row>
    <row r="191" spans="1:16" s="188" customFormat="1" x14ac:dyDescent="0.2">
      <c r="A191" s="201"/>
      <c r="B191" s="201"/>
      <c r="C191" s="440" t="s">
        <v>529</v>
      </c>
      <c r="D191" s="673" t="s">
        <v>185</v>
      </c>
      <c r="E191" s="206"/>
      <c r="F191" s="206"/>
      <c r="G191" s="685"/>
      <c r="H191" s="699"/>
      <c r="I191" s="206"/>
      <c r="J191" s="685"/>
      <c r="K191" s="699">
        <v>0</v>
      </c>
      <c r="L191" s="699">
        <v>2000000</v>
      </c>
      <c r="M191" s="686">
        <v>1</v>
      </c>
      <c r="N191" s="211"/>
      <c r="O191" s="727"/>
      <c r="P191" s="246"/>
    </row>
    <row r="192" spans="1:16" s="188" customFormat="1" ht="16.5" customHeight="1" x14ac:dyDescent="0.2">
      <c r="A192" s="201"/>
      <c r="B192" s="201"/>
      <c r="C192" s="440" t="s">
        <v>404</v>
      </c>
      <c r="D192" s="673" t="s">
        <v>190</v>
      </c>
      <c r="E192" s="206"/>
      <c r="F192" s="206"/>
      <c r="G192" s="685"/>
      <c r="H192" s="206">
        <v>83000</v>
      </c>
      <c r="I192" s="206">
        <v>267000</v>
      </c>
      <c r="J192" s="686">
        <f>I192/H192</f>
        <v>3.2168674698795181</v>
      </c>
      <c r="K192" s="206"/>
      <c r="L192" s="206"/>
      <c r="M192" s="686"/>
      <c r="N192" s="211"/>
      <c r="O192" s="727"/>
      <c r="P192" s="187"/>
    </row>
    <row r="193" spans="1:16" s="188" customFormat="1" ht="25.5" x14ac:dyDescent="0.2">
      <c r="A193" s="201"/>
      <c r="B193" s="201"/>
      <c r="C193" s="440" t="s">
        <v>532</v>
      </c>
      <c r="D193" s="673" t="s">
        <v>288</v>
      </c>
      <c r="E193" s="206"/>
      <c r="F193" s="206"/>
      <c r="G193" s="685"/>
      <c r="H193" s="699">
        <v>3255000</v>
      </c>
      <c r="I193" s="206">
        <v>896000</v>
      </c>
      <c r="J193" s="686">
        <f>I193/H193</f>
        <v>0.27526881720430108</v>
      </c>
      <c r="K193" s="206">
        <v>250000</v>
      </c>
      <c r="L193" s="206">
        <v>75000</v>
      </c>
      <c r="M193" s="686">
        <f t="shared" ref="M193:M195" si="49">L193/K193</f>
        <v>0.3</v>
      </c>
      <c r="N193" s="211"/>
      <c r="O193" s="727"/>
      <c r="P193" s="187" t="s">
        <v>533</v>
      </c>
    </row>
    <row r="194" spans="1:16" s="188" customFormat="1" hidden="1" x14ac:dyDescent="0.2">
      <c r="A194" s="201"/>
      <c r="B194" s="215"/>
      <c r="C194" s="689" t="s">
        <v>489</v>
      </c>
      <c r="D194" s="553"/>
      <c r="E194" s="209"/>
      <c r="F194" s="209"/>
      <c r="G194" s="441"/>
      <c r="H194" s="233"/>
      <c r="I194" s="209"/>
      <c r="J194" s="441" t="e">
        <f t="shared" ref="J194:J196" si="50">I194/H194</f>
        <v>#DIV/0!</v>
      </c>
      <c r="K194" s="209"/>
      <c r="L194" s="209"/>
      <c r="M194" s="686" t="e">
        <f t="shared" si="49"/>
        <v>#DIV/0!</v>
      </c>
      <c r="N194" s="218"/>
      <c r="O194" s="535"/>
      <c r="P194" s="187"/>
    </row>
    <row r="195" spans="1:16" s="188" customFormat="1" ht="38.25" x14ac:dyDescent="0.2">
      <c r="A195" s="201"/>
      <c r="B195" s="201"/>
      <c r="C195" s="440" t="s">
        <v>407</v>
      </c>
      <c r="D195" s="673" t="s">
        <v>189</v>
      </c>
      <c r="E195" s="206"/>
      <c r="F195" s="206"/>
      <c r="G195" s="685"/>
      <c r="H195" s="699">
        <v>45505510</v>
      </c>
      <c r="I195" s="206">
        <f>150000+31500+1347438</f>
        <v>1528938</v>
      </c>
      <c r="J195" s="685">
        <f t="shared" si="50"/>
        <v>3.3598964169393994E-2</v>
      </c>
      <c r="K195" s="206"/>
      <c r="L195" s="206">
        <v>20000</v>
      </c>
      <c r="M195" s="686" t="e">
        <f t="shared" si="49"/>
        <v>#DIV/0!</v>
      </c>
      <c r="N195" s="211"/>
      <c r="O195" s="727"/>
      <c r="P195" s="187" t="s">
        <v>542</v>
      </c>
    </row>
    <row r="196" spans="1:16" s="188" customFormat="1" ht="25.5" x14ac:dyDescent="0.2">
      <c r="A196" s="201"/>
      <c r="B196" s="201"/>
      <c r="C196" s="440" t="s">
        <v>406</v>
      </c>
      <c r="D196" s="673" t="s">
        <v>189</v>
      </c>
      <c r="E196" s="206"/>
      <c r="F196" s="206"/>
      <c r="G196" s="685"/>
      <c r="H196" s="699">
        <v>6152066</v>
      </c>
      <c r="I196" s="206">
        <f>3000000-2555883</f>
        <v>444117</v>
      </c>
      <c r="J196" s="685">
        <f t="shared" si="50"/>
        <v>7.2189895231943219E-2</v>
      </c>
      <c r="K196" s="206"/>
      <c r="L196" s="206"/>
      <c r="M196" s="686"/>
      <c r="N196" s="211"/>
      <c r="O196" s="727"/>
      <c r="P196" s="187" t="s">
        <v>541</v>
      </c>
    </row>
    <row r="197" spans="1:16" s="188" customFormat="1" ht="25.5" customHeight="1" x14ac:dyDescent="0.2">
      <c r="A197" s="201"/>
      <c r="B197" s="201"/>
      <c r="C197" s="440" t="s">
        <v>539</v>
      </c>
      <c r="D197" s="673" t="s">
        <v>303</v>
      </c>
      <c r="E197" s="206">
        <v>757500</v>
      </c>
      <c r="F197" s="206">
        <v>118754</v>
      </c>
      <c r="G197" s="685">
        <f>F197/E197</f>
        <v>0.15677095709570957</v>
      </c>
      <c r="H197" s="206"/>
      <c r="I197" s="206"/>
      <c r="J197" s="685"/>
      <c r="K197" s="206"/>
      <c r="L197" s="206"/>
      <c r="M197" s="795"/>
      <c r="N197" s="211"/>
      <c r="O197" s="727"/>
      <c r="P197" s="187"/>
    </row>
    <row r="198" spans="1:16" s="188" customFormat="1" ht="14.25" hidden="1" thickBot="1" x14ac:dyDescent="0.3">
      <c r="A198" s="433"/>
      <c r="B198" s="433"/>
      <c r="C198" s="492" t="s">
        <v>286</v>
      </c>
      <c r="D198" s="585" t="s">
        <v>249</v>
      </c>
      <c r="E198" s="586" t="s">
        <v>30</v>
      </c>
      <c r="F198" s="587"/>
      <c r="G198" s="586" t="s">
        <v>30</v>
      </c>
      <c r="H198" s="586" t="s">
        <v>30</v>
      </c>
      <c r="I198" s="545">
        <f>SUM(I199)</f>
        <v>0</v>
      </c>
      <c r="J198" s="586"/>
      <c r="K198" s="586" t="s">
        <v>30</v>
      </c>
      <c r="L198" s="587">
        <f>SUM(L199)</f>
        <v>0</v>
      </c>
      <c r="M198" s="588" t="s">
        <v>30</v>
      </c>
      <c r="N198" s="545">
        <f>SUM(N199)</f>
        <v>0</v>
      </c>
      <c r="O198" s="546">
        <f>SUM(O199)</f>
        <v>0</v>
      </c>
      <c r="P198" s="391"/>
    </row>
    <row r="199" spans="1:16" s="188" customFormat="1" ht="51" hidden="1" x14ac:dyDescent="0.2">
      <c r="A199" s="201"/>
      <c r="B199" s="384"/>
      <c r="C199" s="690" t="s">
        <v>408</v>
      </c>
      <c r="D199" s="589" t="s">
        <v>189</v>
      </c>
      <c r="E199" s="319"/>
      <c r="F199" s="319"/>
      <c r="G199" s="590"/>
      <c r="H199" s="221"/>
      <c r="I199" s="221"/>
      <c r="J199" s="590"/>
      <c r="K199" s="319"/>
      <c r="L199" s="319"/>
      <c r="M199" s="591"/>
      <c r="N199" s="322"/>
      <c r="O199" s="540"/>
      <c r="P199" s="187"/>
    </row>
    <row r="200" spans="1:16" s="188" customFormat="1" hidden="1" x14ac:dyDescent="0.2">
      <c r="A200" s="201"/>
      <c r="B200" s="384"/>
      <c r="C200" s="493"/>
      <c r="D200" s="589" t="s">
        <v>189</v>
      </c>
      <c r="E200" s="319"/>
      <c r="F200" s="319"/>
      <c r="G200" s="590"/>
      <c r="H200" s="319"/>
      <c r="I200" s="319"/>
      <c r="J200" s="590"/>
      <c r="K200" s="319"/>
      <c r="L200" s="319"/>
      <c r="M200" s="591"/>
      <c r="N200" s="322"/>
      <c r="O200" s="540"/>
      <c r="P200" s="187"/>
    </row>
    <row r="201" spans="1:16" s="188" customFormat="1" x14ac:dyDescent="0.2">
      <c r="A201" s="444"/>
      <c r="B201" s="444"/>
      <c r="C201" s="445" t="s">
        <v>103</v>
      </c>
      <c r="D201" s="759"/>
      <c r="E201" s="743" t="s">
        <v>100</v>
      </c>
      <c r="F201" s="743">
        <f>F187+F185+F198</f>
        <v>31968353</v>
      </c>
      <c r="G201" s="743" t="s">
        <v>100</v>
      </c>
      <c r="H201" s="743" t="s">
        <v>100</v>
      </c>
      <c r="I201" s="743">
        <f>I187+I185+I198</f>
        <v>14852000</v>
      </c>
      <c r="J201" s="743" t="s">
        <v>100</v>
      </c>
      <c r="K201" s="743" t="s">
        <v>100</v>
      </c>
      <c r="L201" s="743">
        <f>L187+L185+L198</f>
        <v>77505444</v>
      </c>
      <c r="M201" s="760" t="s">
        <v>100</v>
      </c>
      <c r="N201" s="761">
        <f>N187+N185+N198</f>
        <v>109865000</v>
      </c>
      <c r="O201" s="743">
        <f>O187+O185+O198</f>
        <v>0</v>
      </c>
      <c r="P201" s="187"/>
    </row>
    <row r="202" spans="1:16" s="188" customFormat="1" x14ac:dyDescent="0.2">
      <c r="A202" s="446"/>
      <c r="B202" s="446"/>
      <c r="C202" s="445" t="s">
        <v>251</v>
      </c>
      <c r="D202" s="759"/>
      <c r="E202" s="743"/>
      <c r="F202" s="743"/>
      <c r="G202" s="743"/>
      <c r="H202" s="743"/>
      <c r="I202" s="743"/>
      <c r="J202" s="743"/>
      <c r="K202" s="743"/>
      <c r="L202" s="743"/>
      <c r="M202" s="760"/>
      <c r="N202" s="761"/>
      <c r="O202" s="743"/>
      <c r="P202" s="187"/>
    </row>
    <row r="203" spans="1:16" s="450" customFormat="1" ht="14.25" thickBot="1" x14ac:dyDescent="0.3">
      <c r="A203" s="447"/>
      <c r="B203" s="447"/>
      <c r="C203" s="448" t="s">
        <v>104</v>
      </c>
      <c r="D203" s="762"/>
      <c r="E203" s="873">
        <f>F201+I201+L201</f>
        <v>124325797</v>
      </c>
      <c r="F203" s="873"/>
      <c r="G203" s="873"/>
      <c r="H203" s="873"/>
      <c r="I203" s="873"/>
      <c r="J203" s="873"/>
      <c r="K203" s="873"/>
      <c r="L203" s="873"/>
      <c r="M203" s="874"/>
      <c r="N203" s="763">
        <f>N201+N202</f>
        <v>109865000</v>
      </c>
      <c r="O203" s="764">
        <f>O201+O202</f>
        <v>0</v>
      </c>
      <c r="P203" s="449"/>
    </row>
    <row r="204" spans="1:16" s="188" customFormat="1" x14ac:dyDescent="0.2">
      <c r="A204" s="451"/>
      <c r="B204" s="451"/>
      <c r="D204" s="452"/>
      <c r="E204" s="452"/>
      <c r="F204" s="452"/>
      <c r="G204" s="452"/>
      <c r="H204" s="452"/>
      <c r="I204" s="452"/>
      <c r="J204" s="452"/>
      <c r="K204" s="452"/>
      <c r="L204" s="452"/>
      <c r="M204" s="452"/>
      <c r="N204" s="452"/>
      <c r="O204" s="452"/>
    </row>
    <row r="224" spans="8:8" x14ac:dyDescent="0.2">
      <c r="H224" s="454" t="s">
        <v>202</v>
      </c>
    </row>
  </sheetData>
  <mergeCells count="12">
    <mergeCell ref="A6:M6"/>
    <mergeCell ref="E203:M203"/>
    <mergeCell ref="A1:O1"/>
    <mergeCell ref="E2:K2"/>
    <mergeCell ref="A4:A5"/>
    <mergeCell ref="C4:C5"/>
    <mergeCell ref="D4:D5"/>
    <mergeCell ref="E4:G4"/>
    <mergeCell ref="K4:M4"/>
    <mergeCell ref="D186:M186"/>
    <mergeCell ref="H4:J4"/>
    <mergeCell ref="B4:B5"/>
  </mergeCells>
  <pageMargins left="0.31496062992125984" right="0.31496062992125984" top="0.15748031496062992" bottom="0.15748031496062992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view="pageBreakPreview" zoomScaleSheetLayoutView="100" workbookViewId="0">
      <selection activeCell="J9" sqref="J9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89" t="s">
        <v>490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</row>
    <row r="4" spans="1:11" ht="15.75" x14ac:dyDescent="0.25">
      <c r="A4" s="113"/>
      <c r="B4" s="114"/>
      <c r="C4" s="115"/>
      <c r="D4" s="890"/>
      <c r="E4" s="890"/>
      <c r="F4" s="890"/>
      <c r="G4" s="890"/>
      <c r="H4" s="115"/>
      <c r="I4" s="115"/>
      <c r="J4" s="115"/>
      <c r="K4" s="115"/>
    </row>
    <row r="5" spans="1:11" ht="51.75" customHeight="1" x14ac:dyDescent="0.25">
      <c r="A5" s="494"/>
      <c r="B5" s="494"/>
      <c r="C5" s="494"/>
      <c r="D5" s="494"/>
      <c r="E5" s="494"/>
      <c r="F5" s="494"/>
      <c r="G5" s="495" t="s">
        <v>543</v>
      </c>
      <c r="H5" s="496" t="s">
        <v>86</v>
      </c>
      <c r="I5" s="496" t="s">
        <v>87</v>
      </c>
      <c r="J5" s="495" t="s">
        <v>544</v>
      </c>
      <c r="K5" s="137"/>
    </row>
    <row r="6" spans="1:11" ht="15.75" x14ac:dyDescent="0.25">
      <c r="A6" s="497"/>
      <c r="B6" s="891">
        <f>+G7</f>
        <v>20000000</v>
      </c>
      <c r="C6" s="891"/>
      <c r="D6" s="892"/>
      <c r="E6" s="892"/>
      <c r="F6" s="892"/>
      <c r="G6" s="892"/>
      <c r="H6" s="773">
        <f>H7+H9+H8</f>
        <v>117175797</v>
      </c>
      <c r="I6" s="773">
        <f>расходы!E203</f>
        <v>124325797</v>
      </c>
      <c r="J6" s="773">
        <f>B6-H6+I6</f>
        <v>27150000</v>
      </c>
      <c r="K6" s="137"/>
    </row>
    <row r="7" spans="1:11" ht="15.75" x14ac:dyDescent="0.25">
      <c r="A7" s="499" t="s">
        <v>88</v>
      </c>
      <c r="B7" s="498"/>
      <c r="C7" s="498"/>
      <c r="D7" s="498"/>
      <c r="E7" s="498"/>
      <c r="F7" s="498"/>
      <c r="G7" s="498">
        <v>20000000</v>
      </c>
      <c r="H7" s="498">
        <v>0</v>
      </c>
      <c r="I7" s="498">
        <v>6150000</v>
      </c>
      <c r="J7" s="498">
        <f>J6</f>
        <v>27150000</v>
      </c>
      <c r="K7" s="137"/>
    </row>
    <row r="8" spans="1:11" ht="31.5" x14ac:dyDescent="0.25">
      <c r="A8" s="499" t="s">
        <v>89</v>
      </c>
      <c r="B8" s="498"/>
      <c r="C8" s="498"/>
      <c r="D8" s="498"/>
      <c r="E8" s="498"/>
      <c r="F8" s="498"/>
      <c r="G8" s="498"/>
      <c r="H8" s="498">
        <f>Доходы!D6</f>
        <v>7702000</v>
      </c>
      <c r="I8" s="498">
        <v>7702000</v>
      </c>
      <c r="J8" s="498">
        <v>0</v>
      </c>
      <c r="K8" s="137"/>
    </row>
    <row r="9" spans="1:11" ht="22.7" customHeight="1" x14ac:dyDescent="0.25">
      <c r="A9" s="499" t="s">
        <v>90</v>
      </c>
      <c r="B9" s="498"/>
      <c r="C9" s="498"/>
      <c r="D9" s="498"/>
      <c r="E9" s="498"/>
      <c r="F9" s="498"/>
      <c r="G9" s="498"/>
      <c r="H9" s="498">
        <f>Доходы!D22</f>
        <v>109473797</v>
      </c>
      <c r="I9" s="498">
        <v>109473797</v>
      </c>
      <c r="J9" s="498">
        <v>0</v>
      </c>
      <c r="K9" s="137"/>
    </row>
    <row r="10" spans="1:11" ht="15.75" x14ac:dyDescent="0.25">
      <c r="A10" s="499" t="s">
        <v>91</v>
      </c>
      <c r="B10" s="498"/>
      <c r="C10" s="498"/>
      <c r="D10" s="498"/>
      <c r="E10" s="498"/>
      <c r="F10" s="498"/>
      <c r="G10" s="498"/>
      <c r="H10" s="498"/>
      <c r="I10" s="498"/>
      <c r="J10" s="498"/>
      <c r="K10" s="137"/>
    </row>
    <row r="11" spans="1:11" ht="20.25" customHeight="1" x14ac:dyDescent="0.25">
      <c r="A11" s="499" t="s">
        <v>92</v>
      </c>
      <c r="B11" s="498"/>
      <c r="C11" s="498"/>
      <c r="D11" s="498"/>
      <c r="E11" s="498"/>
      <c r="F11" s="498"/>
      <c r="G11" s="498"/>
      <c r="H11" s="498"/>
      <c r="I11" s="498"/>
      <c r="J11" s="498"/>
      <c r="K11" s="137"/>
    </row>
    <row r="12" spans="1:11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Соколова</cp:lastModifiedBy>
  <cp:lastPrinted>2022-05-26T05:10:08Z</cp:lastPrinted>
  <dcterms:created xsi:type="dcterms:W3CDTF">2012-07-26T06:35:37Z</dcterms:created>
  <dcterms:modified xsi:type="dcterms:W3CDTF">2022-05-27T05:08:21Z</dcterms:modified>
</cp:coreProperties>
</file>