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Бюджет 2021\Проект решения МС ТМР о внесении изменений в бюджет -редакция 5 - апрель 2021 года\"/>
    </mc:Choice>
  </mc:AlternateContent>
  <xr:revisionPtr revIDLastSave="0" documentId="13_ncr:1_{409F2546-E981-49E4-8612-B6EDA54D09F0}" xr6:coauthVersionLast="46" xr6:coauthVersionMax="46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Доходы" sheetId="2" state="hidden" r:id="rId1"/>
    <sheet name="Расходы старые" sheetId="1" state="hidden" r:id="rId2"/>
    <sheet name="расходы" sheetId="3" r:id="rId3"/>
    <sheet name="источники" sheetId="4" r:id="rId4"/>
    <sheet name="Лист1" sheetId="5" state="hidden" r:id="rId5"/>
  </sheets>
  <definedNames>
    <definedName name="_xlnm._FilterDatabase" localSheetId="2" hidden="1">расходы!$A$4:$O$5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Доходы!$A$1:$G$102</definedName>
    <definedName name="_xlnm.Print_Area" localSheetId="3">источники!$A$1:$K$11</definedName>
    <definedName name="_xlnm.Print_Area" localSheetId="2">расходы!$B$1:$P$209</definedName>
  </definedNames>
  <calcPr calcId="181029" iterate="1"/>
</workbook>
</file>

<file path=xl/calcChain.xml><?xml version="1.0" encoding="utf-8"?>
<calcChain xmlns="http://schemas.openxmlformats.org/spreadsheetml/2006/main">
  <c r="I181" i="3" l="1"/>
  <c r="I207" i="3" s="1"/>
  <c r="J7" i="4" l="1"/>
  <c r="I177" i="3"/>
  <c r="N163" i="3" l="1"/>
  <c r="F35" i="2" l="1"/>
  <c r="F31" i="2" s="1"/>
  <c r="E35" i="2"/>
  <c r="E31" i="2" s="1"/>
  <c r="E25" i="2" l="1"/>
  <c r="F25" i="2"/>
  <c r="D25" i="2"/>
  <c r="D54" i="2" l="1"/>
  <c r="O134" i="3" l="1"/>
  <c r="D61" i="2"/>
  <c r="J182" i="3"/>
  <c r="J77" i="3"/>
  <c r="G38" i="3"/>
  <c r="I18" i="3"/>
  <c r="L18" i="3"/>
  <c r="G75" i="3"/>
  <c r="J188" i="3"/>
  <c r="G76" i="3"/>
  <c r="G73" i="3"/>
  <c r="G72" i="3"/>
  <c r="G71" i="3"/>
  <c r="G70" i="3"/>
  <c r="G68" i="3"/>
  <c r="G67" i="3"/>
  <c r="G66" i="3"/>
  <c r="G65" i="3"/>
  <c r="G64" i="3"/>
  <c r="G63" i="3"/>
  <c r="G62" i="3"/>
  <c r="G61" i="3"/>
  <c r="G60" i="3"/>
  <c r="O58" i="3"/>
  <c r="N58" i="3"/>
  <c r="L58" i="3"/>
  <c r="I58" i="3"/>
  <c r="F58" i="3"/>
  <c r="O50" i="3"/>
  <c r="N50" i="3"/>
  <c r="L50" i="3"/>
  <c r="I50" i="3"/>
  <c r="F50" i="3"/>
  <c r="O47" i="3"/>
  <c r="N47" i="3"/>
  <c r="L47" i="3"/>
  <c r="I47" i="3"/>
  <c r="F47" i="3"/>
  <c r="G45" i="3"/>
  <c r="J43" i="3"/>
  <c r="J42" i="3"/>
  <c r="I32" i="3"/>
  <c r="J34" i="3"/>
  <c r="J33" i="3"/>
  <c r="O32" i="3"/>
  <c r="N32" i="3"/>
  <c r="L32" i="3"/>
  <c r="F32" i="3"/>
  <c r="O28" i="3"/>
  <c r="N28" i="3"/>
  <c r="L28" i="3"/>
  <c r="I28" i="3"/>
  <c r="F28" i="3"/>
  <c r="J25" i="3"/>
  <c r="J24" i="3"/>
  <c r="O18" i="3"/>
  <c r="N18" i="3"/>
  <c r="F18" i="3"/>
  <c r="L181" i="3" l="1"/>
  <c r="O31" i="3"/>
  <c r="G69" i="3"/>
  <c r="F31" i="3"/>
  <c r="L31" i="3"/>
  <c r="N31" i="3"/>
  <c r="I31" i="3"/>
  <c r="D91" i="2" l="1"/>
  <c r="O181" i="3" l="1"/>
  <c r="N181" i="3"/>
  <c r="F181" i="3"/>
  <c r="O150" i="3"/>
  <c r="N150" i="3"/>
  <c r="L150" i="3"/>
  <c r="I150" i="3"/>
  <c r="F150" i="3"/>
  <c r="O160" i="3"/>
  <c r="N160" i="3"/>
  <c r="O163" i="3"/>
  <c r="L163" i="3"/>
  <c r="I163" i="3"/>
  <c r="F163" i="3"/>
  <c r="O171" i="3"/>
  <c r="N171" i="3"/>
  <c r="L171" i="3"/>
  <c r="I171" i="3"/>
  <c r="F171" i="3"/>
  <c r="J170" i="3"/>
  <c r="O140" i="3"/>
  <c r="N140" i="3"/>
  <c r="O138" i="3"/>
  <c r="N138" i="3"/>
  <c r="N134" i="3"/>
  <c r="L134" i="3"/>
  <c r="I134" i="3"/>
  <c r="F134" i="3"/>
  <c r="I128" i="3"/>
  <c r="O128" i="3"/>
  <c r="N128" i="3"/>
  <c r="L128" i="3"/>
  <c r="F128" i="3"/>
  <c r="J114" i="3"/>
  <c r="O113" i="3"/>
  <c r="N113" i="3"/>
  <c r="L113" i="3"/>
  <c r="I113" i="3"/>
  <c r="F113" i="3"/>
  <c r="O95" i="3"/>
  <c r="N95" i="3"/>
  <c r="L95" i="3"/>
  <c r="I95" i="3"/>
  <c r="F95" i="3"/>
  <c r="J96" i="3"/>
  <c r="O92" i="3"/>
  <c r="N92" i="3"/>
  <c r="L92" i="3"/>
  <c r="I92" i="3"/>
  <c r="F92" i="3"/>
  <c r="E79" i="2" l="1"/>
  <c r="D86" i="2" l="1"/>
  <c r="D84" i="2"/>
  <c r="D82" i="2"/>
  <c r="D80" i="2"/>
  <c r="D73" i="2"/>
  <c r="D66" i="2"/>
  <c r="D65" i="2"/>
  <c r="D64" i="2"/>
  <c r="D60" i="2"/>
  <c r="D57" i="2"/>
  <c r="E48" i="2" l="1"/>
  <c r="F48" i="2"/>
  <c r="D48" i="2" l="1"/>
  <c r="D31" i="2" l="1"/>
  <c r="E8" i="2" l="1"/>
  <c r="F8" i="2"/>
  <c r="E14" i="2"/>
  <c r="F14" i="2"/>
  <c r="D8" i="2"/>
  <c r="F6" i="2" l="1"/>
  <c r="E6" i="2"/>
  <c r="D47" i="2" l="1"/>
  <c r="O204" i="3" l="1"/>
  <c r="N204" i="3"/>
  <c r="L204" i="3"/>
  <c r="I204" i="3"/>
  <c r="E47" i="2"/>
  <c r="E22" i="2" s="1"/>
  <c r="F47" i="2"/>
  <c r="F22" i="2" s="1"/>
  <c r="M182" i="3" l="1"/>
  <c r="L111" i="3" l="1"/>
  <c r="I111" i="3"/>
  <c r="F111" i="3"/>
  <c r="L140" i="3"/>
  <c r="I140" i="3"/>
  <c r="F140" i="3"/>
  <c r="L138" i="3"/>
  <c r="I138" i="3"/>
  <c r="F138" i="3"/>
  <c r="L160" i="3" l="1"/>
  <c r="I160" i="3"/>
  <c r="F160" i="3"/>
  <c r="J159" i="3" l="1"/>
  <c r="G200" i="3" l="1"/>
  <c r="M201" i="3" l="1"/>
  <c r="G184" i="3"/>
  <c r="J196" i="3"/>
  <c r="J79" i="3" l="1"/>
  <c r="J197" i="3"/>
  <c r="J195" i="3"/>
  <c r="I108" i="3" l="1"/>
  <c r="J110" i="3"/>
  <c r="J198" i="3"/>
  <c r="O157" i="3"/>
  <c r="N157" i="3"/>
  <c r="L157" i="3"/>
  <c r="I157" i="3"/>
  <c r="F157" i="3"/>
  <c r="O154" i="3"/>
  <c r="N154" i="3"/>
  <c r="L154" i="3"/>
  <c r="I154" i="3"/>
  <c r="F154" i="3"/>
  <c r="O148" i="3"/>
  <c r="N148" i="3"/>
  <c r="L148" i="3"/>
  <c r="I148" i="3"/>
  <c r="F148" i="3"/>
  <c r="O145" i="3"/>
  <c r="N145" i="3"/>
  <c r="L145" i="3"/>
  <c r="I145" i="3"/>
  <c r="F145" i="3"/>
  <c r="O142" i="3"/>
  <c r="N142" i="3"/>
  <c r="L142" i="3"/>
  <c r="I142" i="3"/>
  <c r="I179" i="3" s="1"/>
  <c r="F142" i="3"/>
  <c r="O132" i="3"/>
  <c r="O131" i="3" s="1"/>
  <c r="N132" i="3"/>
  <c r="N131" i="3" s="1"/>
  <c r="L132" i="3"/>
  <c r="L131" i="3" s="1"/>
  <c r="I132" i="3"/>
  <c r="I131" i="3" s="1"/>
  <c r="F132" i="3"/>
  <c r="F131" i="3" s="1"/>
  <c r="O125" i="3"/>
  <c r="N125" i="3"/>
  <c r="L125" i="3"/>
  <c r="I125" i="3"/>
  <c r="F125" i="3"/>
  <c r="O122" i="3"/>
  <c r="N122" i="3"/>
  <c r="L122" i="3"/>
  <c r="I122" i="3"/>
  <c r="F122" i="3"/>
  <c r="J120" i="3"/>
  <c r="O119" i="3"/>
  <c r="N119" i="3"/>
  <c r="L119" i="3"/>
  <c r="I119" i="3"/>
  <c r="F119" i="3"/>
  <c r="O116" i="3"/>
  <c r="N116" i="3"/>
  <c r="L116" i="3"/>
  <c r="I116" i="3"/>
  <c r="F116" i="3"/>
  <c r="J109" i="3"/>
  <c r="O108" i="3"/>
  <c r="N108" i="3"/>
  <c r="L108" i="3"/>
  <c r="F108" i="3"/>
  <c r="O106" i="3"/>
  <c r="N106" i="3"/>
  <c r="L106" i="3"/>
  <c r="I106" i="3"/>
  <c r="F106" i="3"/>
  <c r="O104" i="3"/>
  <c r="N104" i="3"/>
  <c r="L104" i="3"/>
  <c r="I104" i="3"/>
  <c r="F104" i="3"/>
  <c r="O101" i="3"/>
  <c r="N101" i="3"/>
  <c r="L101" i="3"/>
  <c r="I101" i="3"/>
  <c r="F101" i="3"/>
  <c r="O90" i="3"/>
  <c r="N90" i="3"/>
  <c r="L90" i="3"/>
  <c r="I90" i="3"/>
  <c r="F90" i="3"/>
  <c r="J82" i="3"/>
  <c r="O81" i="3"/>
  <c r="N81" i="3"/>
  <c r="L81" i="3"/>
  <c r="I81" i="3"/>
  <c r="F81" i="3"/>
  <c r="O78" i="3"/>
  <c r="O57" i="3" s="1"/>
  <c r="N78" i="3"/>
  <c r="N57" i="3" s="1"/>
  <c r="L78" i="3"/>
  <c r="L57" i="3" s="1"/>
  <c r="I78" i="3"/>
  <c r="I57" i="3" s="1"/>
  <c r="F78" i="3"/>
  <c r="F57" i="3" s="1"/>
  <c r="O15" i="3"/>
  <c r="N15" i="3"/>
  <c r="L15" i="3"/>
  <c r="I15" i="3"/>
  <c r="F15" i="3"/>
  <c r="O13" i="3"/>
  <c r="N13" i="3"/>
  <c r="L13" i="3"/>
  <c r="I13" i="3"/>
  <c r="F13" i="3"/>
  <c r="J10" i="3"/>
  <c r="O8" i="3"/>
  <c r="N8" i="3"/>
  <c r="L8" i="3"/>
  <c r="I8" i="3"/>
  <c r="F8" i="3"/>
  <c r="D14" i="2"/>
  <c r="L103" i="3" l="1"/>
  <c r="F103" i="3"/>
  <c r="I103" i="3"/>
  <c r="F89" i="3"/>
  <c r="O89" i="3"/>
  <c r="L89" i="3"/>
  <c r="N7" i="3"/>
  <c r="D6" i="2"/>
  <c r="O103" i="3"/>
  <c r="F7" i="3"/>
  <c r="L7" i="3"/>
  <c r="O7" i="3"/>
  <c r="N103" i="3"/>
  <c r="I89" i="3"/>
  <c r="N89" i="3"/>
  <c r="N179" i="3" s="1"/>
  <c r="I7" i="3"/>
  <c r="O179" i="3" l="1"/>
  <c r="L179" i="3"/>
  <c r="F179" i="3"/>
  <c r="D23" i="2"/>
  <c r="D22" i="2" s="1"/>
  <c r="D102" i="2" s="1"/>
  <c r="F177" i="3" l="1"/>
  <c r="D180" i="3"/>
  <c r="N180" i="3"/>
  <c r="N209" i="3"/>
  <c r="O180" i="3"/>
  <c r="O209" i="3"/>
  <c r="E209" i="3"/>
  <c r="E102" i="2" l="1"/>
  <c r="F102" i="2"/>
  <c r="H6" i="4" l="1"/>
  <c r="H23" i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I6" i="4" l="1"/>
  <c r="J6" i="4" s="1"/>
</calcChain>
</file>

<file path=xl/sharedStrings.xml><?xml version="1.0" encoding="utf-8"?>
<sst xmlns="http://schemas.openxmlformats.org/spreadsheetml/2006/main" count="1031" uniqueCount="483">
  <si>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</si>
  <si>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</si>
  <si>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</si>
  <si>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</si>
  <si>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</si>
  <si>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</si>
  <si>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</si>
  <si>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</si>
  <si>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</si>
  <si>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</si>
  <si>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</si>
  <si>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</si>
  <si>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</si>
  <si>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</si>
  <si>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</si>
  <si>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</si>
  <si>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</si>
  <si>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</si>
  <si>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</si>
  <si>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</si>
  <si>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</si>
  <si>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</si>
  <si>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</si>
  <si>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</si>
  <si>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</si>
  <si>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</si>
  <si>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</si>
  <si>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</si>
  <si>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</si>
  <si>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</si>
  <si>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</si>
  <si>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</si>
  <si>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</si>
  <si>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</si>
  <si>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</si>
  <si>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</si>
  <si>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</si>
  <si>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</si>
  <si>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</si>
  <si>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</si>
  <si>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</si>
  <si>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</si>
  <si>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</si>
  <si>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</si>
  <si>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</si>
  <si>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</si>
  <si>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</si>
  <si>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</si>
  <si>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</si>
  <si>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</si>
  <si>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</si>
  <si>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</si>
  <si>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</si>
  <si>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</si>
  <si>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</si>
  <si>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</si>
  <si>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</si>
  <si>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</si>
  <si>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</si>
  <si>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</si>
  <si>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</si>
  <si>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</si>
  <si>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</si>
  <si>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</si>
  <si>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</si>
  <si>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</si>
  <si>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</si>
  <si>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</si>
  <si>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</si>
  <si>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</si>
  <si>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</si>
  <si>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</si>
  <si>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</si>
  <si>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</si>
  <si>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</si>
  <si>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</si>
  <si>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</si>
  <si>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</si>
  <si>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</si>
  <si>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</si>
  <si>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</si>
  <si>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</si>
  <si>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</si>
  <si>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Основание </t>
  </si>
  <si>
    <t>Иные межбюджетные трансферты</t>
  </si>
  <si>
    <t>Межбюджетные трансферты на обеспечение культурно - досуговых мероприятий</t>
  </si>
  <si>
    <t>Межбюджетные трансферты на обеспечение мероприятий по формированию современной городской среды</t>
  </si>
  <si>
    <t>Межбюджетные трансферты на содержание и организацию деятельности дорожного хозяйства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</si>
  <si>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</si>
  <si>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</si>
  <si>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</si>
  <si>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</si>
  <si>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</si>
  <si>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</si>
  <si>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</si>
  <si>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</si>
  <si>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№</t>
  </si>
  <si>
    <t xml:space="preserve">Наименование </t>
  </si>
  <si>
    <t>Средства вышестоящих бюджетов</t>
  </si>
  <si>
    <t>Средства бюджета поселения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</si>
  <si>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</si>
  <si>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</si>
  <si>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</si>
  <si>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</si>
  <si>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</si>
  <si>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</si>
  <si>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</si>
  <si>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</si>
  <si>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</si>
  <si>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</si>
  <si>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</si>
  <si>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</si>
  <si>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</si>
  <si>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</si>
  <si>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</si>
  <si>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</si>
  <si>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</si>
  <si>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</si>
  <si>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</si>
  <si>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</si>
  <si>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</si>
  <si>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</si>
  <si>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</si>
  <si>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</si>
  <si>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</si>
  <si>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</si>
  <si>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</si>
  <si>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</si>
  <si>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</si>
  <si>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</si>
  <si>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</si>
  <si>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</si>
  <si>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</si>
  <si>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</si>
  <si>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</si>
  <si>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</si>
  <si>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</si>
  <si>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</si>
  <si>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</si>
  <si>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</si>
  <si>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</si>
  <si>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</si>
  <si>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</si>
  <si>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</si>
  <si>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</si>
  <si>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</si>
  <si>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</si>
  <si>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</si>
  <si>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1.5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</si>
  <si>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</si>
  <si>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</si>
  <si>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</si>
  <si>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</si>
  <si>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</si>
  <si>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</si>
  <si>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</si>
  <si>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</si>
  <si>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</si>
  <si>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</si>
  <si>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</si>
  <si>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</si>
  <si>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</si>
  <si>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</si>
  <si>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</si>
  <si>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</si>
  <si>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</si>
  <si>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</si>
  <si>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</si>
  <si>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</si>
  <si>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</si>
  <si>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</si>
  <si>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</si>
  <si>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</si>
  <si>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</si>
  <si>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</si>
  <si>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</si>
  <si>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</si>
  <si>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</si>
  <si>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</si>
  <si>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</si>
  <si>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</si>
  <si>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</si>
  <si>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X</t>
  </si>
  <si>
    <t>Уведомления о бюджетных ассигнованиях из бюджетов поселений</t>
  </si>
  <si>
    <t>Расходы на содержание ребенка в семье опекунов</t>
  </si>
  <si>
    <t>На определение поставщиков (подрядчиков, исполнителей) в сельских поселениях</t>
  </si>
  <si>
    <t>проведение оценки условий труда</t>
  </si>
  <si>
    <t>Мероприятия в сфере культуры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</si>
  <si>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</si>
  <si>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</si>
  <si>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</si>
  <si>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</si>
  <si>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</si>
  <si>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Организация образовательного процесса (уточнение КБК и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</si>
  <si>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</si>
  <si>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</si>
  <si>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</si>
  <si>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</si>
  <si>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Примечание</t>
  </si>
  <si>
    <t>Обучение муниципальных служащих</t>
  </si>
  <si>
    <t>Антитеррористические мероприятия (библиотека)</t>
  </si>
  <si>
    <t>Трудоустройство несовершеннолетних граждан (софинансирование)</t>
  </si>
  <si>
    <t>Ремонт молодежного центра Галактика</t>
  </si>
  <si>
    <t>Мероприятия инициативного бюджетирования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</si>
  <si>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</si>
  <si>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</si>
  <si>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</si>
  <si>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</si>
  <si>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 xml:space="preserve">Безвозмездные поступления </t>
  </si>
  <si>
    <t>Содержание департамента</t>
  </si>
  <si>
    <t>Содержание ЦОУК</t>
  </si>
  <si>
    <t>Содержание органов местного самоуправления</t>
  </si>
  <si>
    <t>Мероприятия по внешнему благоустройство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</si>
  <si>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</si>
  <si>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</si>
  <si>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</si>
  <si>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</si>
  <si>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</si>
  <si>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Содержание МУ ЖКК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</si>
  <si>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</si>
  <si>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</si>
  <si>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Оздоровительная компания</t>
  </si>
  <si>
    <t>Содержание МЦ Галактика</t>
  </si>
  <si>
    <t>Содержание учреждений общего образования</t>
  </si>
  <si>
    <t>Расходы на оборудование социально значимых объектов с целью обеспечения доступности для инвалидов</t>
  </si>
  <si>
    <t>Обеспечение мероприятий по разработке и экспертизе ПСД</t>
  </si>
  <si>
    <t>Установка камер видеонаблюдения на территории Города</t>
  </si>
  <si>
    <t>Проведение гас. экспертизы</t>
  </si>
  <si>
    <t>Содержание МКУ ЦКО</t>
  </si>
  <si>
    <t>Содержание газеты Берега</t>
  </si>
  <si>
    <t>Субсидирование  на частичное возмещение расходов по теплоснабжению населения и соц.сферы</t>
  </si>
  <si>
    <t xml:space="preserve">Мероприятия по благоустройству (обеспечение деятельности) </t>
  </si>
  <si>
    <t>Прочие дохода от компенсации затрат бюджетов муниципальных районов</t>
  </si>
  <si>
    <t>Доходы от продажи земельных участков</t>
  </si>
  <si>
    <t>Доходы от продажи муниципального имущества</t>
  </si>
  <si>
    <t xml:space="preserve">Штрафы, санкции, возмещение ущерба </t>
  </si>
  <si>
    <t>Субвенция на предоставление гражданам субсидий на оплату жилого помещения и коммунальных услуг</t>
  </si>
  <si>
    <t>Профилактика правонарушений</t>
  </si>
  <si>
    <t>Содержание ЕДДС</t>
  </si>
  <si>
    <t>Выплаты по обязательствам муниципального образования</t>
  </si>
  <si>
    <t>Содержание КДН</t>
  </si>
  <si>
    <t>АТМР, ДФ, ДИ</t>
  </si>
  <si>
    <t>Расходы по строительству межпоселковых газопроводов п. Мишаки, Кузилово, Емишево на тер. Артемьевского сп (соф)</t>
  </si>
  <si>
    <t>Присмотр и уход за детьми, осваивающими образовательные программы дошкольного образования</t>
  </si>
  <si>
    <t xml:space="preserve">Питание обучающихся </t>
  </si>
  <si>
    <t>Содержание учреждений доп. Образования</t>
  </si>
  <si>
    <t>Ежемесячная выплата в связи с рождением 3 ребенка</t>
  </si>
  <si>
    <t>Расходы на содержание муниципального казенного учреждения соц. обслуживания населения</t>
  </si>
  <si>
    <t>Субсидия на оплату жилищно-коммунальных услуг гражданам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</si>
  <si>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</si>
  <si>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</si>
  <si>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</si>
  <si>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Компенсация отдельным категориям граждан на оплату взноса на кап. ремонт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</si>
  <si>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</si>
  <si>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</si>
  <si>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Соц. помощь отдельным категориям</t>
  </si>
  <si>
    <t>Расходы на обеспечение  деятельности  органов местного самоуправления в сфере соц. защиты</t>
  </si>
  <si>
    <t>Межбюджетные трансферты на обеспечение физкультурно-спортивных мероприятий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</si>
  <si>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</si>
  <si>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</si>
  <si>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Пособие беременной жене военнослужащего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</si>
  <si>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</si>
  <si>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Субсидирование автомобильных пассажирских перевозок (речные перевозки)</t>
  </si>
  <si>
    <t>Плата за найм</t>
  </si>
  <si>
    <t xml:space="preserve">Инициативное бюджетирование </t>
  </si>
  <si>
    <t>ЕДВ Почетным донорам</t>
  </si>
  <si>
    <t>ДТ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</si>
  <si>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</si>
  <si>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Субвенции бюджетам муниципальных районов на государственную регистрацию актов гражданского состояния</t>
  </si>
  <si>
    <t>Содержание ЗАГС</t>
  </si>
  <si>
    <t xml:space="preserve">Мероприятия на благоустройство, реставрацию и реконструкцию памятников </t>
  </si>
  <si>
    <t>Содержание дошкольных учреждений</t>
  </si>
  <si>
    <t>%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</si>
  <si>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</si>
  <si>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</si>
  <si>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</si>
  <si>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</si>
  <si>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</si>
  <si>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Муниципальная целевая программа "Стимулирование инвестиционной деятельности в Тутаевском муниципальном  районе "</t>
  </si>
  <si>
    <t>Акцизы</t>
  </si>
  <si>
    <t>2022 год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</si>
  <si>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</si>
  <si>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</si>
  <si>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</si>
  <si>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Межбюджетные трансферты на реализацию регионального проекта «Формирование современной городской среды»</t>
  </si>
  <si>
    <t>Расходы на определение поставщиков и подрядчиков</t>
  </si>
  <si>
    <t xml:space="preserve">компенсация отдельным категориям граждан оплаты взноса на капитальный ремонт общего имущества в многоквартирном доме 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</si>
  <si>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</si>
  <si>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Проведение инженерных коммуникаций  к инвестиционным площадкам(соф)</t>
  </si>
  <si>
    <t>Обустройство спортивной площадки у СШ №3</t>
  </si>
  <si>
    <t>Строительство ледовой арены</t>
  </si>
  <si>
    <t>Мероприятия в области спорта</t>
  </si>
  <si>
    <t>Дополнительное программное обеспечение</t>
  </si>
  <si>
    <t xml:space="preserve"> ДФ</t>
  </si>
  <si>
    <t>99.9.00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</si>
  <si>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</si>
  <si>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Установка освещения на детской площадке  ОПХ</t>
  </si>
  <si>
    <t>Актуализация схем коммунальной инфраструктуры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</si>
  <si>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</si>
  <si>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Межбюджетные трансферты на обеспечение мероприятий по уличному освещению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</si>
  <si>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</si>
  <si>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</si>
  <si>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</si>
  <si>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Условно утвержденные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</si>
  <si>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24.12.2020 №95-г "О бюджете Тутаевского муниципального района на 2021 год и на плановый период 2022 - 2023 годов"</t>
  </si>
  <si>
    <t xml:space="preserve">1. Изменения доходов бюджета Тутаевского муниципального района </t>
  </si>
  <si>
    <t>2023 год</t>
  </si>
  <si>
    <t>Дотация на реализацию приоритетных проектов</t>
  </si>
  <si>
    <t>950 202 19999 05 1005 150</t>
  </si>
  <si>
    <t>956 202 29999 05 2040 150</t>
  </si>
  <si>
    <t>953 202 29999 05 2049 150</t>
  </si>
  <si>
    <t>956 202 25467 05 0000 150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</si>
  <si>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</si>
  <si>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</si>
  <si>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953 202 30024 05 3006 150</t>
  </si>
  <si>
    <t>Субвенция на осуществление ежемесячной денежной выплаты, назначаемую при рождении третьего ребенка или последующих детей до достижения ребенком возраста трех лет</t>
  </si>
  <si>
    <t>954 202 35084 05 0000 150</t>
  </si>
  <si>
    <t>Субвенция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</si>
  <si>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954 202 35240 05 0000 150</t>
  </si>
  <si>
    <t xml:space="preserve">Субвенция на осуществление ежемесячной денежной выплаты на ребенка в возрасте от 3 до7 лет включительно </t>
  </si>
  <si>
    <t>954 202 35302 05 0000 150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</si>
  <si>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</si>
  <si>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</si>
  <si>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</si>
  <si>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953 202 35304 05 0000 150</t>
  </si>
  <si>
    <t>Субвенция на оказание государственной социальной помощи на основании социального контракта отдельным категориям граждан</t>
  </si>
  <si>
    <t>954 202 35404 05 0000 150</t>
  </si>
  <si>
    <t>Межбюджетные трансферты на поддержку инициатив органов ученического самоуправления общеобразовательных организаций</t>
  </si>
  <si>
    <t>953 202 49999 05 4008 150</t>
  </si>
  <si>
    <t>950 202 40014 05 2693 150</t>
  </si>
  <si>
    <t>950 202 40014 05 2244 150</t>
  </si>
  <si>
    <t>950 202 40014 05 2393 150</t>
  </si>
  <si>
    <t>955 202 40014 05 2901 150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</si>
  <si>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</si>
  <si>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</si>
  <si>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952 202 40014 05 2902 150</t>
  </si>
  <si>
    <t>950 202 40014 05 2908 150</t>
  </si>
  <si>
    <t>Межбюджетные трансферты на обеспечение мероприятий по осуществлению грузопассажирских  перевозок на речном транспорте</t>
  </si>
  <si>
    <t>950 202 40014 05 2916 150</t>
  </si>
  <si>
    <t>956 202 40014 05 2921 150</t>
  </si>
  <si>
    <t>953 202 40014 05 2922 150</t>
  </si>
  <si>
    <t>950 202 40014 05 2923 150</t>
  </si>
  <si>
    <t>950 202 40014 05 2925 150</t>
  </si>
  <si>
    <t>950 202 40014 05 2926 150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</si>
  <si>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</si>
  <si>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952 202 40014 05 2927 150</t>
  </si>
  <si>
    <t>Межбюджетные трансферты на обеспечение мероприятий по содержанию мест захоронения</t>
  </si>
  <si>
    <t>950 202 40014 05 2931 150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</si>
  <si>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</si>
  <si>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950 202 40014 05 2937 150</t>
  </si>
  <si>
    <t>Межбюджетные трансферты на обеспечение мероприятий по начислению и сбору платы за найм муниципального жилищного фонда</t>
  </si>
  <si>
    <t>952 202 40014 05 2943 150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</si>
  <si>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</si>
  <si>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952 202 40014 05 2944 150</t>
  </si>
  <si>
    <t>950 202 40014 05 2945 150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</si>
  <si>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</si>
  <si>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</si>
  <si>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950 202 40014 05 2956 150</t>
  </si>
  <si>
    <t>Межбюджетные трансферты на обеспечение мероприятий  по переработке и утилизации ливневых стоков</t>
  </si>
  <si>
    <t>950 202 40014 05 2961 150</t>
  </si>
  <si>
    <t>Межбюджетные трансферты на обеспечение мероприятий по содержанию военно-мемориального комплекса пл.Юности</t>
  </si>
  <si>
    <t>956 202 40014 05 2968 150</t>
  </si>
  <si>
    <t>950 202 40014 05 2969 150</t>
  </si>
  <si>
    <t>Межбюджетные трансферты на дополнительное пенсионное обеспечение муниципальных служащих городского поселения Тутаев</t>
  </si>
  <si>
    <t>954 202 40014 05 2975 150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</si>
  <si>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</si>
  <si>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950 202 40014 05 2980 150</t>
  </si>
  <si>
    <t>950 202 40014 05 5555 150</t>
  </si>
  <si>
    <t>950 202 40014 05 2909 150</t>
  </si>
  <si>
    <t>950 202 40014 05 2917 150</t>
  </si>
  <si>
    <t>950 202 40014 05 2924 150</t>
  </si>
  <si>
    <t>956 202 40014 05 2948 150</t>
  </si>
  <si>
    <t>950 202 40014 05 2951 150</t>
  </si>
  <si>
    <t>950 202 40014 05 2953 150</t>
  </si>
  <si>
    <t>950 202 40014 05 2976 150</t>
  </si>
  <si>
    <t>950 202 40014 05 2985 150</t>
  </si>
  <si>
    <t>950 202 40014 05 5424 150</t>
  </si>
  <si>
    <t>950 202 40014 05 7244 150</t>
  </si>
  <si>
    <t>950 202 40014 05 7393 150</t>
  </si>
  <si>
    <t>950 202 40014 05 7693 150</t>
  </si>
  <si>
    <t>950 202 40014 05 7726 150</t>
  </si>
  <si>
    <t>950 202 40014 05 2952 150</t>
  </si>
  <si>
    <t xml:space="preserve">950 202 40014 05 2939 150 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</si>
  <si>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</si>
  <si>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</si>
  <si>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</si>
  <si>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обеспечение деятельности народных дружин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</si>
  <si>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</si>
  <si>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мероприятий по актуализации схем коммунальной инфраструктуры</t>
  </si>
  <si>
    <t>Межбюджетные трансферты на обеспечение мероприятий по безопасности жителей города</t>
  </si>
  <si>
    <t xml:space="preserve">Межбюджетные трансферты на реализацию проекта по  формированию современной городской среды в малых городах и исторических поселениях 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</si>
  <si>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</si>
  <si>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 xml:space="preserve">Межбюджетные трансферты на мероприятия в области  дорожного хозяйства 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</si>
  <si>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</si>
  <si>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Расходы на 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</si>
  <si>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</si>
  <si>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Межбюджетные трансферты на обеспечение мероприятий по организации населению услуг торговли</t>
  </si>
  <si>
    <t>950 202 40014 05 2535 150</t>
  </si>
  <si>
    <t>950 202 40014 05 2726 150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</si>
  <si>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</si>
  <si>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</si>
  <si>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950 202 40014 05 2904 150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</si>
  <si>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</si>
  <si>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1</t>
  </si>
  <si>
    <t>01</t>
  </si>
  <si>
    <t>04</t>
  </si>
  <si>
    <t>05</t>
  </si>
  <si>
    <t>09</t>
  </si>
  <si>
    <t>Расходы на  мероприятия по оформлению документов  на построенный газопровод сп.Константиновское</t>
  </si>
  <si>
    <t>Ремонт колодцев сп Левобережное</t>
  </si>
  <si>
    <t>Расходы на  мероприятия по оформлению документов  на построенный водовод сп.Константиновское</t>
  </si>
  <si>
    <t>Мероприятия по содержанию  ЛОС л/б Тутаев (доп работы)</t>
  </si>
  <si>
    <t>Мероприятия по строительству водопроводных сетей п Купоросный</t>
  </si>
  <si>
    <t>Муниципальная программа "Поддержка и развитие садоводческих,огороднических некомерческих объединений граждан на территории   Тутаевского муниципального района"</t>
  </si>
  <si>
    <t>10</t>
  </si>
  <si>
    <t>Субсидирование автомобильных пассажирских перевозок (межсезонные  перевозки)</t>
  </si>
  <si>
    <t>Мероприятия по  благоустройство пл. Юбилейная</t>
  </si>
  <si>
    <t>Повышение уровня благоустройства дворовых и общественных  территорий (бл-во)</t>
  </si>
  <si>
    <t>Повышение уровня благоустройства дворовых территорий (ДФ)</t>
  </si>
  <si>
    <t>Реализация проекта создания комфортной городской среды в малых и исторических поселениях</t>
  </si>
  <si>
    <t>25</t>
  </si>
  <si>
    <t>26</t>
  </si>
  <si>
    <t>Обеспечение мероприятий по БДД (сод.светофоров)</t>
  </si>
  <si>
    <t>Реконструкция а/дороги гп Тутаев ул. Строителей</t>
  </si>
  <si>
    <t>Обеспечение деятельности учреждения по сод.а/д</t>
  </si>
  <si>
    <t>ФП "Дорожная сеть" ремонт ул Моторостроителей</t>
  </si>
  <si>
    <t>Ремонт и содержание дорог</t>
  </si>
  <si>
    <t>Содержание лорог ТМР (освещение)</t>
  </si>
  <si>
    <t>Содержание и ремонт общедомового имущества</t>
  </si>
  <si>
    <t>27</t>
  </si>
  <si>
    <t>Содержание и ремонт муниципальных квартир</t>
  </si>
  <si>
    <t>Обследование жилищного фонда</t>
  </si>
  <si>
    <t>Замена газового оборудования в мунюжилфонде</t>
  </si>
  <si>
    <t>Аварийно-диспечерское обслуживание мун.жилфонда</t>
  </si>
  <si>
    <t>6</t>
  </si>
  <si>
    <t>7</t>
  </si>
  <si>
    <t>8</t>
  </si>
  <si>
    <t>16</t>
  </si>
  <si>
    <t>18</t>
  </si>
  <si>
    <t>№ п/п</t>
  </si>
  <si>
    <t>Мероприятия по  сбору и переработке ливневых стоков</t>
  </si>
  <si>
    <t>Взносы на кап.ремонт лифтов в МКД</t>
  </si>
  <si>
    <t xml:space="preserve">ИТОГО межбюджетные  расходы </t>
  </si>
  <si>
    <t>952 114 02053 05 0000 410</t>
  </si>
  <si>
    <t>Доходы от реализации имущества, находящегося в собственности муниципального района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</si>
  <si>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</si>
  <si>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952 202 40014 05 2955 150</t>
  </si>
  <si>
    <t>Стимулирование работников в рамках проектной деятельности</t>
  </si>
  <si>
    <t>на поощрения в рамках проектной деятельности</t>
  </si>
  <si>
    <t>АТМР, ДМИ</t>
  </si>
  <si>
    <t>869- Крыльцо ДК, 273,4 - теплоход, 691,2 - библиотека, 790,1 Савинский ДК</t>
  </si>
  <si>
    <t>проведение ремонтных работ</t>
  </si>
  <si>
    <t>строительство стадиона МОУ СОШ 7 (ПСД)</t>
  </si>
  <si>
    <t>Перевозка жителей нуждающихся в гемодиализе</t>
  </si>
  <si>
    <t>Содержание бюджетного учреждения МУ Агентство по развитию ТМР и Управления комплексного содержания территории ТМР</t>
  </si>
  <si>
    <t>Перенос срока оплаты труда</t>
  </si>
  <si>
    <t>Содержание имущества</t>
  </si>
  <si>
    <t>ЕДВ за классное руководство</t>
  </si>
  <si>
    <t>ФП "Успех каждого ребенка"</t>
  </si>
  <si>
    <t>Доплата к пенсии муниципальным служащим</t>
  </si>
  <si>
    <t>ЕДК при возникновении поствакцинальных осложнений</t>
  </si>
  <si>
    <t>На укрепление МТБ домов культуры</t>
  </si>
  <si>
    <t>Обеспечение деятельности учреждений по организации досуга в сфере культуры (ремонтные работы)</t>
  </si>
  <si>
    <t>Субсидии бюджетам  муниципальных районов на создание в ощеобразовательных организациях,  расположенных в сельской местности, условий  для занятий физической  культурой  и спортом</t>
  </si>
  <si>
    <t>953 202 25097 05 0000 150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</si>
  <si>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</si>
  <si>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954 202 30024 05 3036 150</t>
  </si>
  <si>
    <t>Предоставление муниципальных гарантий</t>
  </si>
  <si>
    <t>Предложение ГАД- ДМИ АТМР (письмо от 18.02.2021 №92)</t>
  </si>
  <si>
    <t>Уведомления из областного бюджета</t>
  </si>
  <si>
    <t>Организации мероприятий межпоселенческого характера по охране окружающей среды в границах Константиновского сельского поселения</t>
  </si>
  <si>
    <t>На содеражание ОМС по переданным полномочиям на организацию мероприятий межпоселенческого характера по охране окружающей среды в границах Константиновского сельского поселения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</si>
  <si>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межбюджетных трансфертов, передаваемых из бюджета района; удовлетворения обоснованных заявок ГРБС.
</t>
  </si>
  <si>
    <t>Средства района 2021 год</t>
  </si>
  <si>
    <t xml:space="preserve"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24.12.2020 №95-г "О бюджете Тутаевского муниципального района на 2021 год и на плановый период 2022 - 2023 годов"  </t>
  </si>
  <si>
    <t xml:space="preserve"> Изменения  расходов  бюджета Тутаевского муниципального района на 2021 год и плановый период 2022-2023гг </t>
  </si>
  <si>
    <t xml:space="preserve"> Изменения  источников дефицита  бюджета  Тутаевского муниципального района на 2021 год и плановый период 2022-2023 годов</t>
  </si>
  <si>
    <t>Дефицит                    бюджета с учетом изменений</t>
  </si>
  <si>
    <t>28</t>
  </si>
  <si>
    <t>Строительство колодцев на селе (сп Левобережное)</t>
  </si>
  <si>
    <t xml:space="preserve">«Комплексное развитие сельских территорий Тутаевского муниципального района» 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</si>
  <si>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 удовлетворения обоснованных заявок ГРБС.
</t>
  </si>
  <si>
    <t>Дефицит        бюджета 4 редакция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</si>
</sst>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%"/>
    <numFmt numFmtId="166" formatCode="#,##0.00;[Red]#,##0.00"/>
    <numFmt numFmtId="167" formatCode="#,##0.00_ ;\-#,##0.00\ "/>
    <numFmt numFmtId="168" formatCode="#,##0.00_р_.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/>
  </cellStyleXfs>
  <cellXfs count="920">
    <xf numFmtId="0" fontId="0" fillId="0" borderId="0" xfId="0"/>
    <xf numFmtId="165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5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3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5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5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 applyAlignment="1"/>
    <xf numFmtId="0" fontId="1" fillId="0" borderId="15" xfId="0" applyFont="1" applyBorder="1" applyAlignment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 applyAlignment="1"/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 applyAlignment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5" fontId="3" fillId="0" borderId="1" xfId="0" applyNumberFormat="1" applyFont="1" applyBorder="1"/>
    <xf numFmtId="4" fontId="3" fillId="2" borderId="1" xfId="0" applyNumberFormat="1" applyFont="1" applyFill="1" applyBorder="1"/>
    <xf numFmtId="165" fontId="2" fillId="0" borderId="3" xfId="0" applyNumberFormat="1" applyFont="1" applyBorder="1"/>
    <xf numFmtId="165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5" fontId="6" fillId="0" borderId="1" xfId="0" applyNumberFormat="1" applyFont="1" applyBorder="1"/>
    <xf numFmtId="9" fontId="1" fillId="0" borderId="1" xfId="0" applyNumberFormat="1" applyFont="1" applyBorder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vertical="distributed" wrapText="1"/>
    </xf>
    <xf numFmtId="49" fontId="10" fillId="0" borderId="1" xfId="0" applyNumberFormat="1" applyFont="1" applyBorder="1" applyAlignment="1">
      <alignment horizontal="center" vertical="distributed" wrapText="1"/>
    </xf>
    <xf numFmtId="3" fontId="9" fillId="2" borderId="1" xfId="0" applyNumberFormat="1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vertical="distributed" wrapText="1"/>
    </xf>
    <xf numFmtId="3" fontId="8" fillId="2" borderId="1" xfId="0" applyNumberFormat="1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/>
    <xf numFmtId="0" fontId="12" fillId="0" borderId="42" xfId="0" applyFont="1" applyBorder="1" applyAlignment="1">
      <alignment wrapText="1"/>
    </xf>
    <xf numFmtId="0" fontId="13" fillId="0" borderId="42" xfId="0" applyFont="1" applyBorder="1" applyAlignment="1">
      <alignment wrapText="1"/>
    </xf>
    <xf numFmtId="2" fontId="15" fillId="10" borderId="42" xfId="0" applyNumberFormat="1" applyFont="1" applyFill="1" applyBorder="1" applyAlignment="1">
      <alignment wrapText="1"/>
    </xf>
    <xf numFmtId="0" fontId="13" fillId="0" borderId="17" xfId="0" applyFont="1" applyBorder="1" applyAlignment="1">
      <alignment wrapText="1"/>
    </xf>
    <xf numFmtId="0" fontId="16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vertical="top" wrapText="1"/>
    </xf>
    <xf numFmtId="0" fontId="17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center" wrapText="1"/>
    </xf>
    <xf numFmtId="167" fontId="16" fillId="6" borderId="1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6" fontId="17" fillId="2" borderId="1" xfId="1" applyNumberFormat="1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7" xfId="4" applyNumberFormat="1" applyFont="1" applyFill="1" applyBorder="1" applyAlignment="1" applyProtection="1">
      <alignment wrapText="1"/>
      <protection hidden="1"/>
    </xf>
    <xf numFmtId="0" fontId="16" fillId="6" borderId="1" xfId="0" applyFont="1" applyFill="1" applyBorder="1"/>
    <xf numFmtId="167" fontId="17" fillId="2" borderId="1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3" fontId="3" fillId="2" borderId="1" xfId="1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16" fillId="7" borderId="1" xfId="0" applyFont="1" applyFill="1" applyBorder="1" applyAlignment="1">
      <alignment vertical="top" wrapText="1"/>
    </xf>
    <xf numFmtId="14" fontId="17" fillId="7" borderId="1" xfId="0" applyNumberFormat="1" applyFont="1" applyFill="1" applyBorder="1" applyAlignment="1">
      <alignment vertical="top" wrapText="1"/>
    </xf>
    <xf numFmtId="4" fontId="15" fillId="14" borderId="42" xfId="0" applyNumberFormat="1" applyFont="1" applyFill="1" applyBorder="1" applyAlignment="1">
      <alignment wrapText="1"/>
    </xf>
    <xf numFmtId="0" fontId="13" fillId="0" borderId="65" xfId="0" applyFont="1" applyBorder="1" applyAlignment="1">
      <alignment wrapText="1"/>
    </xf>
    <xf numFmtId="49" fontId="19" fillId="0" borderId="0" xfId="0" applyNumberFormat="1" applyFont="1" applyAlignment="1">
      <alignment horizontal="center"/>
    </xf>
    <xf numFmtId="49" fontId="15" fillId="6" borderId="7" xfId="0" applyNumberFormat="1" applyFont="1" applyFill="1" applyBorder="1" applyAlignment="1">
      <alignment horizontal="center"/>
    </xf>
    <xf numFmtId="0" fontId="13" fillId="0" borderId="0" xfId="0" applyFont="1" applyAlignment="1"/>
    <xf numFmtId="2" fontId="15" fillId="10" borderId="0" xfId="0" applyNumberFormat="1" applyFont="1" applyFill="1" applyAlignment="1"/>
    <xf numFmtId="49" fontId="15" fillId="0" borderId="58" xfId="0" applyNumberFormat="1" applyFont="1" applyBorder="1" applyAlignment="1">
      <alignment horizontal="center"/>
    </xf>
    <xf numFmtId="2" fontId="15" fillId="10" borderId="58" xfId="0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49" fontId="15" fillId="7" borderId="58" xfId="0" applyNumberFormat="1" applyFont="1" applyFill="1" applyBorder="1" applyAlignment="1">
      <alignment horizontal="center"/>
    </xf>
    <xf numFmtId="49" fontId="15" fillId="0" borderId="53" xfId="0" applyNumberFormat="1" applyFont="1" applyBorder="1" applyAlignment="1">
      <alignment horizontal="center"/>
    </xf>
    <xf numFmtId="0" fontId="15" fillId="10" borderId="0" xfId="0" applyFont="1" applyFill="1" applyAlignment="1"/>
    <xf numFmtId="49" fontId="15" fillId="10" borderId="58" xfId="0" applyNumberFormat="1" applyFont="1" applyFill="1" applyBorder="1" applyAlignment="1">
      <alignment horizontal="center"/>
    </xf>
    <xf numFmtId="49" fontId="15" fillId="0" borderId="60" xfId="0" applyNumberFormat="1" applyFont="1" applyBorder="1" applyAlignment="1">
      <alignment horizontal="center"/>
    </xf>
    <xf numFmtId="49" fontId="15" fillId="0" borderId="59" xfId="0" applyNumberFormat="1" applyFont="1" applyBorder="1" applyAlignment="1">
      <alignment horizontal="center"/>
    </xf>
    <xf numFmtId="49" fontId="15" fillId="0" borderId="20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 wrapText="1"/>
    </xf>
    <xf numFmtId="49" fontId="15" fillId="0" borderId="32" xfId="0" applyNumberFormat="1" applyFont="1" applyBorder="1" applyAlignment="1">
      <alignment horizontal="center"/>
    </xf>
    <xf numFmtId="49" fontId="15" fillId="6" borderId="61" xfId="0" applyNumberFormat="1" applyFont="1" applyFill="1" applyBorder="1" applyAlignment="1">
      <alignment horizontal="center"/>
    </xf>
    <xf numFmtId="49" fontId="12" fillId="0" borderId="0" xfId="0" applyNumberFormat="1" applyFont="1" applyAlignment="1"/>
    <xf numFmtId="49" fontId="19" fillId="10" borderId="58" xfId="0" applyNumberFormat="1" applyFont="1" applyFill="1" applyBorder="1" applyAlignment="1">
      <alignment horizontal="center"/>
    </xf>
    <xf numFmtId="0" fontId="19" fillId="10" borderId="0" xfId="0" applyFont="1" applyFill="1" applyAlignment="1"/>
    <xf numFmtId="49" fontId="19" fillId="0" borderId="58" xfId="0" applyNumberFormat="1" applyFont="1" applyBorder="1" applyAlignment="1">
      <alignment horizontal="center"/>
    </xf>
    <xf numFmtId="0" fontId="20" fillId="0" borderId="42" xfId="0" applyFont="1" applyBorder="1" applyAlignment="1">
      <alignment wrapText="1"/>
    </xf>
    <xf numFmtId="0" fontId="20" fillId="0" borderId="0" xfId="0" applyFont="1" applyAlignment="1"/>
    <xf numFmtId="49" fontId="19" fillId="6" borderId="7" xfId="0" applyNumberFormat="1" applyFont="1" applyFill="1" applyBorder="1" applyAlignment="1">
      <alignment horizontal="center"/>
    </xf>
    <xf numFmtId="2" fontId="19" fillId="10" borderId="59" xfId="0" applyNumberFormat="1" applyFont="1" applyFill="1" applyBorder="1" applyAlignment="1">
      <alignment horizontal="center"/>
    </xf>
    <xf numFmtId="2" fontId="19" fillId="10" borderId="42" xfId="0" applyNumberFormat="1" applyFont="1" applyFill="1" applyBorder="1" applyAlignment="1">
      <alignment wrapText="1"/>
    </xf>
    <xf numFmtId="2" fontId="19" fillId="10" borderId="0" xfId="0" applyNumberFormat="1" applyFont="1" applyFill="1" applyAlignment="1"/>
    <xf numFmtId="49" fontId="19" fillId="10" borderId="59" xfId="0" applyNumberFormat="1" applyFont="1" applyFill="1" applyBorder="1" applyAlignment="1">
      <alignment horizontal="center"/>
    </xf>
    <xf numFmtId="4" fontId="19" fillId="14" borderId="42" xfId="0" applyNumberFormat="1" applyFont="1" applyFill="1" applyBorder="1" applyAlignment="1">
      <alignment wrapText="1"/>
    </xf>
    <xf numFmtId="49" fontId="19" fillId="0" borderId="59" xfId="0" applyNumberFormat="1" applyFont="1" applyBorder="1" applyAlignment="1">
      <alignment horizontal="center"/>
    </xf>
    <xf numFmtId="2" fontId="19" fillId="10" borderId="58" xfId="0" applyNumberFormat="1" applyFont="1" applyFill="1" applyBorder="1" applyAlignment="1">
      <alignment horizontal="center"/>
    </xf>
    <xf numFmtId="49" fontId="19" fillId="12" borderId="7" xfId="0" applyNumberFormat="1" applyFont="1" applyFill="1" applyBorder="1" applyAlignment="1">
      <alignment horizontal="center"/>
    </xf>
    <xf numFmtId="0" fontId="20" fillId="6" borderId="62" xfId="0" applyFont="1" applyFill="1" applyBorder="1" applyAlignment="1">
      <alignment wrapText="1"/>
    </xf>
    <xf numFmtId="0" fontId="20" fillId="12" borderId="0" xfId="0" applyFont="1" applyFill="1" applyAlignment="1"/>
    <xf numFmtId="49" fontId="19" fillId="12" borderId="59" xfId="0" applyNumberFormat="1" applyFont="1" applyFill="1" applyBorder="1" applyAlignment="1">
      <alignment horizontal="center"/>
    </xf>
    <xf numFmtId="49" fontId="19" fillId="12" borderId="58" xfId="0" applyNumberFormat="1" applyFont="1" applyFill="1" applyBorder="1" applyAlignment="1">
      <alignment horizontal="center"/>
    </xf>
    <xf numFmtId="0" fontId="19" fillId="12" borderId="0" xfId="0" applyFont="1" applyFill="1" applyAlignment="1"/>
    <xf numFmtId="49" fontId="19" fillId="0" borderId="32" xfId="0" applyNumberFormat="1" applyFont="1" applyBorder="1" applyAlignment="1">
      <alignment horizontal="center"/>
    </xf>
    <xf numFmtId="49" fontId="19" fillId="6" borderId="59" xfId="0" applyNumberFormat="1" applyFont="1" applyFill="1" applyBorder="1" applyAlignment="1">
      <alignment horizontal="center"/>
    </xf>
    <xf numFmtId="49" fontId="19" fillId="7" borderId="58" xfId="0" applyNumberFormat="1" applyFont="1" applyFill="1" applyBorder="1" applyAlignment="1">
      <alignment horizontal="center"/>
    </xf>
    <xf numFmtId="49" fontId="19" fillId="0" borderId="60" xfId="0" applyNumberFormat="1" applyFont="1" applyBorder="1" applyAlignment="1">
      <alignment horizontal="center"/>
    </xf>
    <xf numFmtId="0" fontId="20" fillId="0" borderId="17" xfId="0" applyFont="1" applyBorder="1" applyAlignment="1">
      <alignment wrapText="1"/>
    </xf>
    <xf numFmtId="0" fontId="20" fillId="0" borderId="62" xfId="0" applyFont="1" applyBorder="1" applyAlignment="1">
      <alignment wrapText="1"/>
    </xf>
    <xf numFmtId="4" fontId="19" fillId="14" borderId="55" xfId="0" applyNumberFormat="1" applyFont="1" applyFill="1" applyBorder="1" applyAlignment="1">
      <alignment wrapText="1"/>
    </xf>
    <xf numFmtId="0" fontId="20" fillId="0" borderId="63" xfId="0" applyFont="1" applyBorder="1" applyAlignment="1">
      <alignment wrapText="1"/>
    </xf>
    <xf numFmtId="0" fontId="19" fillId="10" borderId="64" xfId="0" applyFont="1" applyFill="1" applyBorder="1" applyAlignment="1">
      <alignment wrapText="1"/>
    </xf>
    <xf numFmtId="0" fontId="20" fillId="0" borderId="64" xfId="0" applyFont="1" applyBorder="1" applyAlignment="1">
      <alignment wrapText="1"/>
    </xf>
    <xf numFmtId="4" fontId="20" fillId="0" borderId="64" xfId="0" applyNumberFormat="1" applyFont="1" applyBorder="1" applyAlignment="1">
      <alignment wrapText="1"/>
    </xf>
    <xf numFmtId="4" fontId="20" fillId="0" borderId="65" xfId="0" applyNumberFormat="1" applyFont="1" applyBorder="1" applyAlignment="1">
      <alignment wrapText="1"/>
    </xf>
    <xf numFmtId="0" fontId="13" fillId="0" borderId="66" xfId="0" applyFont="1" applyBorder="1" applyAlignment="1">
      <alignment wrapText="1"/>
    </xf>
    <xf numFmtId="4" fontId="19" fillId="14" borderId="62" xfId="0" applyNumberFormat="1" applyFont="1" applyFill="1" applyBorder="1" applyAlignment="1">
      <alignment wrapText="1"/>
    </xf>
    <xf numFmtId="0" fontId="13" fillId="0" borderId="62" xfId="0" applyFont="1" applyBorder="1" applyAlignment="1">
      <alignment wrapText="1"/>
    </xf>
    <xf numFmtId="0" fontId="13" fillId="0" borderId="67" xfId="0" applyFont="1" applyBorder="1" applyAlignment="1">
      <alignment wrapText="1"/>
    </xf>
    <xf numFmtId="49" fontId="19" fillId="4" borderId="58" xfId="0" applyNumberFormat="1" applyFont="1" applyFill="1" applyBorder="1" applyAlignment="1">
      <alignment horizontal="center"/>
    </xf>
    <xf numFmtId="49" fontId="22" fillId="0" borderId="53" xfId="0" applyNumberFormat="1" applyFont="1" applyBorder="1" applyAlignment="1"/>
    <xf numFmtId="0" fontId="22" fillId="0" borderId="42" xfId="0" applyFont="1" applyBorder="1" applyAlignment="1">
      <alignment wrapText="1"/>
    </xf>
    <xf numFmtId="0" fontId="22" fillId="0" borderId="0" xfId="0" applyFont="1" applyAlignment="1"/>
    <xf numFmtId="49" fontId="20" fillId="0" borderId="0" xfId="0" applyNumberFormat="1" applyFont="1" applyAlignment="1"/>
    <xf numFmtId="4" fontId="15" fillId="14" borderId="62" xfId="0" applyNumberFormat="1" applyFont="1" applyFill="1" applyBorder="1" applyAlignment="1">
      <alignment wrapText="1"/>
    </xf>
    <xf numFmtId="4" fontId="20" fillId="0" borderId="22" xfId="0" applyNumberFormat="1" applyFont="1" applyBorder="1" applyAlignment="1">
      <alignment wrapText="1"/>
    </xf>
    <xf numFmtId="49" fontId="19" fillId="6" borderId="20" xfId="0" applyNumberFormat="1" applyFont="1" applyFill="1" applyBorder="1" applyAlignment="1">
      <alignment horizontal="center"/>
    </xf>
    <xf numFmtId="49" fontId="19" fillId="0" borderId="53" xfId="0" applyNumberFormat="1" applyFont="1" applyBorder="1" applyAlignment="1">
      <alignment horizontal="center"/>
    </xf>
    <xf numFmtId="49" fontId="19" fillId="4" borderId="60" xfId="0" applyNumberFormat="1" applyFont="1" applyFill="1" applyBorder="1" applyAlignment="1">
      <alignment horizontal="center"/>
    </xf>
    <xf numFmtId="0" fontId="25" fillId="0" borderId="0" xfId="0" applyFont="1"/>
    <xf numFmtId="49" fontId="13" fillId="0" borderId="3" xfId="0" applyNumberFormat="1" applyFont="1" applyBorder="1" applyAlignment="1">
      <alignment horizontal="center" wrapText="1"/>
    </xf>
    <xf numFmtId="0" fontId="13" fillId="0" borderId="55" xfId="0" applyFont="1" applyBorder="1" applyAlignment="1">
      <alignment wrapText="1"/>
    </xf>
    <xf numFmtId="49" fontId="13" fillId="0" borderId="1" xfId="0" applyNumberFormat="1" applyFont="1" applyBorder="1" applyAlignment="1">
      <alignment wrapText="1"/>
    </xf>
    <xf numFmtId="49" fontId="20" fillId="0" borderId="1" xfId="0" applyNumberFormat="1" applyFont="1" applyBorder="1" applyAlignment="1">
      <alignment horizontal="center" wrapText="1"/>
    </xf>
    <xf numFmtId="49" fontId="13" fillId="0" borderId="27" xfId="0" applyNumberFormat="1" applyFont="1" applyBorder="1" applyAlignment="1">
      <alignment horizontal="center" wrapText="1"/>
    </xf>
    <xf numFmtId="2" fontId="18" fillId="10" borderId="27" xfId="0" applyNumberFormat="1" applyFont="1" applyFill="1" applyBorder="1" applyAlignment="1">
      <alignment horizontal="center" wrapText="1"/>
    </xf>
    <xf numFmtId="49" fontId="21" fillId="7" borderId="27" xfId="0" applyNumberFormat="1" applyFont="1" applyFill="1" applyBorder="1" applyAlignment="1">
      <alignment horizontal="center" wrapText="1"/>
    </xf>
    <xf numFmtId="49" fontId="13" fillId="0" borderId="47" xfId="0" applyNumberFormat="1" applyFont="1" applyBorder="1" applyAlignment="1">
      <alignment horizontal="center" wrapText="1"/>
    </xf>
    <xf numFmtId="49" fontId="18" fillId="10" borderId="27" xfId="0" applyNumberFormat="1" applyFont="1" applyFill="1" applyBorder="1" applyAlignment="1">
      <alignment horizontal="center" wrapText="1"/>
    </xf>
    <xf numFmtId="49" fontId="13" fillId="0" borderId="40" xfId="0" applyNumberFormat="1" applyFont="1" applyBorder="1" applyAlignment="1">
      <alignment horizontal="center" wrapText="1"/>
    </xf>
    <xf numFmtId="49" fontId="15" fillId="8" borderId="39" xfId="0" applyNumberFormat="1" applyFont="1" applyFill="1" applyBorder="1" applyAlignment="1">
      <alignment horizontal="center" wrapText="1"/>
    </xf>
    <xf numFmtId="49" fontId="18" fillId="14" borderId="40" xfId="0" applyNumberFormat="1" applyFont="1" applyFill="1" applyBorder="1" applyAlignment="1">
      <alignment horizontal="center" wrapText="1"/>
    </xf>
    <xf numFmtId="49" fontId="13" fillId="2" borderId="27" xfId="0" applyNumberFormat="1" applyFont="1" applyFill="1" applyBorder="1" applyAlignment="1">
      <alignment horizontal="center" wrapText="1"/>
    </xf>
    <xf numFmtId="49" fontId="22" fillId="14" borderId="27" xfId="0" applyNumberFormat="1" applyFont="1" applyFill="1" applyBorder="1" applyAlignment="1">
      <alignment horizontal="center" wrapText="1"/>
    </xf>
    <xf numFmtId="49" fontId="20" fillId="0" borderId="27" xfId="0" applyNumberFormat="1" applyFont="1" applyBorder="1" applyAlignment="1">
      <alignment horizontal="center" wrapText="1"/>
    </xf>
    <xf numFmtId="49" fontId="22" fillId="10" borderId="27" xfId="0" applyNumberFormat="1" applyFont="1" applyFill="1" applyBorder="1" applyAlignment="1">
      <alignment horizontal="center" wrapText="1"/>
    </xf>
    <xf numFmtId="49" fontId="18" fillId="7" borderId="27" xfId="0" applyNumberFormat="1" applyFont="1" applyFill="1" applyBorder="1" applyAlignment="1">
      <alignment horizontal="center" wrapText="1"/>
    </xf>
    <xf numFmtId="49" fontId="13" fillId="7" borderId="27" xfId="0" applyNumberFormat="1" applyFont="1" applyFill="1" applyBorder="1" applyAlignment="1">
      <alignment horizontal="center" wrapText="1"/>
    </xf>
    <xf numFmtId="49" fontId="26" fillId="7" borderId="40" xfId="0" applyNumberFormat="1" applyFont="1" applyFill="1" applyBorder="1" applyAlignment="1">
      <alignment horizontal="center" wrapText="1"/>
    </xf>
    <xf numFmtId="49" fontId="22" fillId="7" borderId="27" xfId="0" applyNumberFormat="1" applyFont="1" applyFill="1" applyBorder="1" applyAlignment="1">
      <alignment horizontal="center" wrapText="1"/>
    </xf>
    <xf numFmtId="49" fontId="20" fillId="0" borderId="47" xfId="0" applyNumberFormat="1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center" wrapText="1"/>
    </xf>
    <xf numFmtId="49" fontId="20" fillId="0" borderId="35" xfId="0" applyNumberFormat="1" applyFont="1" applyBorder="1" applyAlignment="1">
      <alignment horizontal="center" wrapText="1"/>
    </xf>
    <xf numFmtId="49" fontId="20" fillId="0" borderId="3" xfId="0" applyNumberFormat="1" applyFont="1" applyBorder="1" applyAlignment="1">
      <alignment horizontal="center" wrapText="1"/>
    </xf>
    <xf numFmtId="49" fontId="19" fillId="6" borderId="5" xfId="0" applyNumberFormat="1" applyFont="1" applyFill="1" applyBorder="1" applyAlignment="1">
      <alignment horizontal="center" wrapText="1"/>
    </xf>
    <xf numFmtId="49" fontId="22" fillId="11" borderId="40" xfId="0" applyNumberFormat="1" applyFont="1" applyFill="1" applyBorder="1" applyAlignment="1">
      <alignment horizontal="center" wrapText="1"/>
    </xf>
    <xf numFmtId="49" fontId="22" fillId="11" borderId="27" xfId="0" applyNumberFormat="1" applyFont="1" applyFill="1" applyBorder="1" applyAlignment="1">
      <alignment horizontal="center" wrapText="1"/>
    </xf>
    <xf numFmtId="4" fontId="20" fillId="0" borderId="68" xfId="0" applyNumberFormat="1" applyFont="1" applyBorder="1" applyAlignment="1">
      <alignment wrapText="1"/>
    </xf>
    <xf numFmtId="0" fontId="13" fillId="2" borderId="42" xfId="0" applyFont="1" applyFill="1" applyBorder="1" applyAlignment="1">
      <alignment wrapText="1"/>
    </xf>
    <xf numFmtId="0" fontId="20" fillId="0" borderId="49" xfId="0" applyFont="1" applyBorder="1" applyAlignment="1">
      <alignment wrapText="1"/>
    </xf>
    <xf numFmtId="49" fontId="20" fillId="0" borderId="2" xfId="0" applyNumberFormat="1" applyFont="1" applyBorder="1" applyAlignment="1">
      <alignment horizontal="center" wrapText="1"/>
    </xf>
    <xf numFmtId="49" fontId="13" fillId="5" borderId="47" xfId="0" applyNumberFormat="1" applyFont="1" applyFill="1" applyBorder="1" applyAlignment="1">
      <alignment horizontal="center" wrapText="1"/>
    </xf>
    <xf numFmtId="49" fontId="13" fillId="5" borderId="40" xfId="0" applyNumberFormat="1" applyFont="1" applyFill="1" applyBorder="1" applyAlignment="1">
      <alignment horizontal="center" wrapText="1"/>
    </xf>
    <xf numFmtId="49" fontId="13" fillId="5" borderId="46" xfId="0" applyNumberFormat="1" applyFont="1" applyFill="1" applyBorder="1" applyAlignment="1">
      <alignment horizontal="center" wrapText="1"/>
    </xf>
    <xf numFmtId="49" fontId="20" fillId="0" borderId="40" xfId="0" applyNumberFormat="1" applyFont="1" applyBorder="1" applyAlignment="1">
      <alignment horizontal="center" wrapText="1"/>
    </xf>
    <xf numFmtId="0" fontId="20" fillId="0" borderId="66" xfId="0" applyFont="1" applyBorder="1" applyAlignment="1">
      <alignment wrapText="1"/>
    </xf>
    <xf numFmtId="0" fontId="20" fillId="0" borderId="65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49" fontId="19" fillId="4" borderId="41" xfId="0" applyNumberFormat="1" applyFont="1" applyFill="1" applyBorder="1" applyAlignment="1">
      <alignment horizontal="center"/>
    </xf>
    <xf numFmtId="49" fontId="19" fillId="4" borderId="22" xfId="0" applyNumberFormat="1" applyFont="1" applyFill="1" applyBorder="1" applyAlignment="1">
      <alignment horizontal="center"/>
    </xf>
    <xf numFmtId="49" fontId="22" fillId="0" borderId="22" xfId="0" applyNumberFormat="1" applyFont="1" applyBorder="1" applyAlignment="1"/>
    <xf numFmtId="0" fontId="13" fillId="0" borderId="42" xfId="0" applyFont="1" applyBorder="1" applyAlignment="1">
      <alignment horizontal="left" wrapText="1"/>
    </xf>
    <xf numFmtId="2" fontId="18" fillId="10" borderId="42" xfId="0" applyNumberFormat="1" applyFont="1" applyFill="1" applyBorder="1" applyAlignment="1">
      <alignment horizontal="left" wrapText="1"/>
    </xf>
    <xf numFmtId="0" fontId="21" fillId="7" borderId="42" xfId="0" applyFont="1" applyFill="1" applyBorder="1" applyAlignment="1">
      <alignment horizontal="left" wrapText="1"/>
    </xf>
    <xf numFmtId="0" fontId="13" fillId="0" borderId="54" xfId="0" applyFont="1" applyBorder="1" applyAlignment="1">
      <alignment horizontal="left" wrapText="1"/>
    </xf>
    <xf numFmtId="0" fontId="13" fillId="0" borderId="54" xfId="0" applyFont="1" applyBorder="1" applyAlignment="1">
      <alignment wrapText="1"/>
    </xf>
    <xf numFmtId="0" fontId="19" fillId="8" borderId="57" xfId="0" applyFont="1" applyFill="1" applyBorder="1" applyAlignment="1">
      <alignment horizontal="center" wrapText="1"/>
    </xf>
    <xf numFmtId="0" fontId="18" fillId="13" borderId="55" xfId="0" applyFont="1" applyFill="1" applyBorder="1" applyAlignment="1">
      <alignment horizontal="left" wrapText="1"/>
    </xf>
    <xf numFmtId="0" fontId="13" fillId="5" borderId="42" xfId="0" applyFont="1" applyFill="1" applyBorder="1" applyAlignment="1">
      <alignment horizontal="left" wrapText="1"/>
    </xf>
    <xf numFmtId="0" fontId="22" fillId="13" borderId="42" xfId="0" applyFont="1" applyFill="1" applyBorder="1" applyAlignment="1">
      <alignment horizontal="left" wrapText="1"/>
    </xf>
    <xf numFmtId="0" fontId="20" fillId="5" borderId="42" xfId="2" applyFont="1" applyFill="1" applyBorder="1" applyAlignment="1">
      <alignment horizontal="left" wrapText="1"/>
    </xf>
    <xf numFmtId="0" fontId="22" fillId="11" borderId="42" xfId="0" applyFont="1" applyFill="1" applyBorder="1" applyAlignment="1">
      <alignment horizontal="left" wrapText="1"/>
    </xf>
    <xf numFmtId="0" fontId="18" fillId="11" borderId="42" xfId="0" applyFont="1" applyFill="1" applyBorder="1" applyAlignment="1">
      <alignment horizontal="left" wrapText="1"/>
    </xf>
    <xf numFmtId="0" fontId="13" fillId="5" borderId="54" xfId="0" applyFont="1" applyFill="1" applyBorder="1" applyAlignment="1">
      <alignment horizontal="left" wrapText="1"/>
    </xf>
    <xf numFmtId="0" fontId="26" fillId="9" borderId="55" xfId="0" applyFont="1" applyFill="1" applyBorder="1" applyAlignment="1">
      <alignment horizontal="left" wrapText="1"/>
    </xf>
    <xf numFmtId="0" fontId="22" fillId="9" borderId="42" xfId="0" applyFont="1" applyFill="1" applyBorder="1" applyAlignment="1">
      <alignment horizontal="left" wrapText="1"/>
    </xf>
    <xf numFmtId="0" fontId="20" fillId="5" borderId="42" xfId="0" applyFont="1" applyFill="1" applyBorder="1" applyAlignment="1">
      <alignment horizontal="left" wrapText="1"/>
    </xf>
    <xf numFmtId="0" fontId="18" fillId="9" borderId="42" xfId="0" applyFont="1" applyFill="1" applyBorder="1" applyAlignment="1">
      <alignment horizontal="left" wrapText="1"/>
    </xf>
    <xf numFmtId="0" fontId="20" fillId="5" borderId="55" xfId="2" applyFont="1" applyFill="1" applyBorder="1" applyAlignment="1">
      <alignment horizontal="left" wrapText="1"/>
    </xf>
    <xf numFmtId="0" fontId="20" fillId="5" borderId="54" xfId="2" applyFont="1" applyFill="1" applyBorder="1" applyAlignment="1">
      <alignment horizontal="left" wrapText="1"/>
    </xf>
    <xf numFmtId="0" fontId="22" fillId="11" borderId="55" xfId="0" applyFont="1" applyFill="1" applyBorder="1" applyAlignment="1">
      <alignment horizontal="center" wrapText="1"/>
    </xf>
    <xf numFmtId="49" fontId="20" fillId="5" borderId="42" xfId="0" applyNumberFormat="1" applyFont="1" applyFill="1" applyBorder="1" applyAlignment="1">
      <alignment horizontal="left" wrapText="1"/>
    </xf>
    <xf numFmtId="0" fontId="22" fillId="11" borderId="42" xfId="0" applyFont="1" applyFill="1" applyBorder="1" applyAlignment="1">
      <alignment horizontal="center" wrapText="1"/>
    </xf>
    <xf numFmtId="49" fontId="20" fillId="5" borderId="17" xfId="0" applyNumberFormat="1" applyFont="1" applyFill="1" applyBorder="1" applyAlignment="1">
      <alignment horizontal="left" wrapText="1"/>
    </xf>
    <xf numFmtId="0" fontId="13" fillId="5" borderId="54" xfId="0" applyFont="1" applyFill="1" applyBorder="1" applyAlignment="1">
      <alignment wrapText="1"/>
    </xf>
    <xf numFmtId="0" fontId="13" fillId="5" borderId="55" xfId="0" applyFont="1" applyFill="1" applyBorder="1" applyAlignment="1">
      <alignment horizontal="left" wrapText="1"/>
    </xf>
    <xf numFmtId="0" fontId="15" fillId="8" borderId="57" xfId="0" applyFont="1" applyFill="1" applyBorder="1" applyAlignment="1">
      <alignment horizontal="left" wrapText="1"/>
    </xf>
    <xf numFmtId="0" fontId="13" fillId="0" borderId="55" xfId="0" applyFont="1" applyBorder="1" applyAlignment="1">
      <alignment horizontal="left" wrapText="1"/>
    </xf>
    <xf numFmtId="2" fontId="19" fillId="10" borderId="1" xfId="0" applyNumberFormat="1" applyFont="1" applyFill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9" fontId="19" fillId="10" borderId="1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/>
    </xf>
    <xf numFmtId="49" fontId="19" fillId="7" borderId="1" xfId="0" applyNumberFormat="1" applyFont="1" applyFill="1" applyBorder="1" applyAlignment="1">
      <alignment horizontal="center"/>
    </xf>
    <xf numFmtId="49" fontId="19" fillId="10" borderId="3" xfId="0" applyNumberFormat="1" applyFont="1" applyFill="1" applyBorder="1" applyAlignment="1">
      <alignment horizontal="center"/>
    </xf>
    <xf numFmtId="49" fontId="19" fillId="6" borderId="18" xfId="0" applyNumberFormat="1" applyFont="1" applyFill="1" applyBorder="1" applyAlignment="1">
      <alignment horizontal="center"/>
    </xf>
    <xf numFmtId="2" fontId="19" fillId="10" borderId="3" xfId="0" applyNumberFormat="1" applyFont="1" applyFill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49" fontId="19" fillId="2" borderId="3" xfId="0" applyNumberFormat="1" applyFont="1" applyFill="1" applyBorder="1" applyAlignment="1">
      <alignment horizontal="center"/>
    </xf>
    <xf numFmtId="49" fontId="19" fillId="7" borderId="3" xfId="0" applyNumberFormat="1" applyFont="1" applyFill="1" applyBorder="1" applyAlignment="1">
      <alignment horizontal="center"/>
    </xf>
    <xf numFmtId="49" fontId="20" fillId="5" borderId="40" xfId="0" applyNumberFormat="1" applyFont="1" applyFill="1" applyBorder="1" applyAlignment="1">
      <alignment horizontal="center" wrapText="1"/>
    </xf>
    <xf numFmtId="0" fontId="20" fillId="0" borderId="23" xfId="0" applyFont="1" applyBorder="1" applyAlignment="1">
      <alignment wrapText="1"/>
    </xf>
    <xf numFmtId="49" fontId="20" fillId="5" borderId="46" xfId="0" applyNumberFormat="1" applyFont="1" applyFill="1" applyBorder="1" applyAlignment="1">
      <alignment horizontal="center" wrapText="1"/>
    </xf>
    <xf numFmtId="0" fontId="20" fillId="0" borderId="67" xfId="0" applyFont="1" applyBorder="1" applyAlignment="1">
      <alignment wrapText="1"/>
    </xf>
    <xf numFmtId="0" fontId="20" fillId="0" borderId="55" xfId="0" applyFont="1" applyBorder="1" applyAlignment="1">
      <alignment horizontal="left" wrapText="1"/>
    </xf>
    <xf numFmtId="0" fontId="20" fillId="0" borderId="42" xfId="0" applyFont="1" applyBorder="1" applyAlignment="1">
      <alignment horizontal="left" wrapText="1"/>
    </xf>
    <xf numFmtId="49" fontId="20" fillId="5" borderId="27" xfId="0" applyNumberFormat="1" applyFont="1" applyFill="1" applyBorder="1" applyAlignment="1">
      <alignment horizontal="center" wrapText="1"/>
    </xf>
    <xf numFmtId="0" fontId="20" fillId="0" borderId="68" xfId="0" applyFont="1" applyBorder="1" applyAlignment="1">
      <alignment wrapText="1"/>
    </xf>
    <xf numFmtId="49" fontId="19" fillId="0" borderId="9" xfId="0" applyNumberFormat="1" applyFont="1" applyBorder="1" applyAlignment="1">
      <alignment horizontal="center"/>
    </xf>
    <xf numFmtId="0" fontId="20" fillId="0" borderId="17" xfId="0" applyFont="1" applyBorder="1" applyAlignment="1">
      <alignment horizontal="left" wrapText="1"/>
    </xf>
    <xf numFmtId="49" fontId="20" fillId="5" borderId="2" xfId="0" applyNumberFormat="1" applyFont="1" applyFill="1" applyBorder="1" applyAlignment="1">
      <alignment horizontal="center" wrapText="1"/>
    </xf>
    <xf numFmtId="49" fontId="20" fillId="0" borderId="1" xfId="0" applyNumberFormat="1" applyFont="1" applyBorder="1" applyAlignment="1">
      <alignment wrapText="1"/>
    </xf>
    <xf numFmtId="49" fontId="13" fillId="0" borderId="6" xfId="0" applyNumberFormat="1" applyFont="1" applyBorder="1" applyAlignment="1">
      <alignment wrapText="1"/>
    </xf>
    <xf numFmtId="49" fontId="13" fillId="0" borderId="3" xfId="0" applyNumberFormat="1" applyFont="1" applyBorder="1" applyAlignment="1">
      <alignment wrapText="1"/>
    </xf>
    <xf numFmtId="3" fontId="15" fillId="6" borderId="4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right"/>
    </xf>
    <xf numFmtId="10" fontId="15" fillId="6" borderId="39" xfId="0" applyNumberFormat="1" applyFont="1" applyFill="1" applyBorder="1" applyAlignment="1">
      <alignment horizontal="center"/>
    </xf>
    <xf numFmtId="10" fontId="15" fillId="6" borderId="8" xfId="0" applyNumberFormat="1" applyFont="1" applyFill="1" applyBorder="1" applyAlignment="1">
      <alignment horizontal="center"/>
    </xf>
    <xf numFmtId="3" fontId="15" fillId="6" borderId="8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20" fillId="0" borderId="6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5" fillId="6" borderId="57" xfId="0" applyFont="1" applyFill="1" applyBorder="1" applyAlignment="1">
      <alignment horizontal="center" wrapText="1"/>
    </xf>
    <xf numFmtId="49" fontId="15" fillId="6" borderId="39" xfId="0" applyNumberFormat="1" applyFont="1" applyFill="1" applyBorder="1" applyAlignment="1">
      <alignment horizontal="center" wrapText="1"/>
    </xf>
    <xf numFmtId="4" fontId="15" fillId="6" borderId="4" xfId="0" applyNumberFormat="1" applyFont="1" applyFill="1" applyBorder="1" applyAlignment="1">
      <alignment horizontal="right"/>
    </xf>
    <xf numFmtId="4" fontId="15" fillId="6" borderId="8" xfId="0" applyNumberFormat="1" applyFont="1" applyFill="1" applyBorder="1" applyAlignment="1">
      <alignment horizontal="right"/>
    </xf>
    <xf numFmtId="4" fontId="13" fillId="0" borderId="25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10" fontId="13" fillId="0" borderId="27" xfId="0" applyNumberFormat="1" applyFont="1" applyBorder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3" fontId="13" fillId="0" borderId="25" xfId="0" applyNumberFormat="1" applyFont="1" applyBorder="1" applyAlignment="1">
      <alignment horizontal="right"/>
    </xf>
    <xf numFmtId="10" fontId="13" fillId="0" borderId="12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3" fontId="13" fillId="0" borderId="25" xfId="0" applyNumberFormat="1" applyFont="1" applyBorder="1" applyAlignment="1">
      <alignment horizontal="center"/>
    </xf>
    <xf numFmtId="10" fontId="13" fillId="0" borderId="27" xfId="0" applyNumberFormat="1" applyFont="1" applyBorder="1" applyAlignment="1">
      <alignment horizontal="center"/>
    </xf>
    <xf numFmtId="10" fontId="13" fillId="0" borderId="12" xfId="0" applyNumberFormat="1" applyFont="1" applyBorder="1" applyAlignment="1">
      <alignment horizontal="center"/>
    </xf>
    <xf numFmtId="2" fontId="18" fillId="10" borderId="25" xfId="0" applyNumberFormat="1" applyFont="1" applyFill="1" applyBorder="1" applyAlignment="1">
      <alignment horizontal="center"/>
    </xf>
    <xf numFmtId="4" fontId="18" fillId="10" borderId="1" xfId="0" applyNumberFormat="1" applyFont="1" applyFill="1" applyBorder="1" applyAlignment="1">
      <alignment horizontal="right"/>
    </xf>
    <xf numFmtId="2" fontId="18" fillId="10" borderId="27" xfId="0" applyNumberFormat="1" applyFont="1" applyFill="1" applyBorder="1" applyAlignment="1">
      <alignment horizontal="center"/>
    </xf>
    <xf numFmtId="2" fontId="18" fillId="10" borderId="12" xfId="0" applyNumberFormat="1" applyFont="1" applyFill="1" applyBorder="1" applyAlignment="1">
      <alignment horizontal="center"/>
    </xf>
    <xf numFmtId="2" fontId="18" fillId="10" borderId="25" xfId="0" applyNumberFormat="1" applyFont="1" applyFill="1" applyBorder="1" applyAlignment="1">
      <alignment horizontal="right"/>
    </xf>
    <xf numFmtId="2" fontId="18" fillId="10" borderId="12" xfId="0" applyNumberFormat="1" applyFont="1" applyFill="1" applyBorder="1" applyAlignment="1">
      <alignment horizontal="right"/>
    </xf>
    <xf numFmtId="4" fontId="13" fillId="0" borderId="25" xfId="0" applyNumberFormat="1" applyFont="1" applyBorder="1" applyAlignment="1">
      <alignment horizontal="center"/>
    </xf>
    <xf numFmtId="165" fontId="13" fillId="0" borderId="12" xfId="0" applyNumberFormat="1" applyFont="1" applyBorder="1" applyAlignment="1">
      <alignment horizontal="center"/>
    </xf>
    <xf numFmtId="2" fontId="18" fillId="10" borderId="1" xfId="0" applyNumberFormat="1" applyFont="1" applyFill="1" applyBorder="1" applyAlignment="1">
      <alignment horizontal="right"/>
    </xf>
    <xf numFmtId="10" fontId="13" fillId="0" borderId="25" xfId="0" applyNumberFormat="1" applyFont="1" applyBorder="1" applyAlignment="1">
      <alignment horizontal="center"/>
    </xf>
    <xf numFmtId="4" fontId="18" fillId="10" borderId="25" xfId="0" applyNumberFormat="1" applyFont="1" applyFill="1" applyBorder="1" applyAlignment="1">
      <alignment horizontal="right"/>
    </xf>
    <xf numFmtId="4" fontId="18" fillId="10" borderId="12" xfId="0" applyNumberFormat="1" applyFont="1" applyFill="1" applyBorder="1" applyAlignment="1">
      <alignment horizontal="right"/>
    </xf>
    <xf numFmtId="3" fontId="13" fillId="7" borderId="25" xfId="0" applyNumberFormat="1" applyFont="1" applyFill="1" applyBorder="1" applyAlignment="1">
      <alignment horizontal="center"/>
    </xf>
    <xf numFmtId="4" fontId="13" fillId="7" borderId="1" xfId="0" applyNumberFormat="1" applyFont="1" applyFill="1" applyBorder="1" applyAlignment="1">
      <alignment horizontal="right"/>
    </xf>
    <xf numFmtId="10" fontId="13" fillId="7" borderId="27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10" fontId="13" fillId="7" borderId="25" xfId="0" applyNumberFormat="1" applyFont="1" applyFill="1" applyBorder="1" applyAlignment="1">
      <alignment horizontal="center"/>
    </xf>
    <xf numFmtId="4" fontId="13" fillId="7" borderId="25" xfId="0" applyNumberFormat="1" applyFont="1" applyFill="1" applyBorder="1" applyAlignment="1">
      <alignment horizontal="right"/>
    </xf>
    <xf numFmtId="4" fontId="13" fillId="7" borderId="12" xfId="0" applyNumberFormat="1" applyFont="1" applyFill="1" applyBorder="1" applyAlignment="1">
      <alignment horizontal="right"/>
    </xf>
    <xf numFmtId="3" fontId="13" fillId="0" borderId="34" xfId="0" applyNumberFormat="1" applyFont="1" applyBorder="1" applyAlignment="1">
      <alignment horizontal="center"/>
    </xf>
    <xf numFmtId="4" fontId="13" fillId="0" borderId="35" xfId="0" applyNumberFormat="1" applyFont="1" applyBorder="1" applyAlignment="1">
      <alignment horizontal="right"/>
    </xf>
    <xf numFmtId="10" fontId="13" fillId="0" borderId="47" xfId="0" applyNumberFormat="1" applyFont="1" applyBorder="1" applyAlignment="1">
      <alignment horizontal="center"/>
    </xf>
    <xf numFmtId="10" fontId="13" fillId="0" borderId="36" xfId="0" applyNumberFormat="1" applyFont="1" applyBorder="1" applyAlignment="1">
      <alignment horizontal="center"/>
    </xf>
    <xf numFmtId="4" fontId="13" fillId="0" borderId="34" xfId="0" applyNumberFormat="1" applyFont="1" applyBorder="1" applyAlignment="1">
      <alignment horizontal="right"/>
    </xf>
    <xf numFmtId="4" fontId="13" fillId="0" borderId="36" xfId="0" applyNumberFormat="1" applyFont="1" applyBorder="1" applyAlignment="1">
      <alignment horizontal="right"/>
    </xf>
    <xf numFmtId="3" fontId="18" fillId="10" borderId="25" xfId="0" applyNumberFormat="1" applyFont="1" applyFill="1" applyBorder="1" applyAlignment="1">
      <alignment horizontal="center"/>
    </xf>
    <xf numFmtId="10" fontId="18" fillId="10" borderId="27" xfId="0" applyNumberFormat="1" applyFont="1" applyFill="1" applyBorder="1" applyAlignment="1">
      <alignment horizontal="center"/>
    </xf>
    <xf numFmtId="10" fontId="18" fillId="10" borderId="12" xfId="0" applyNumberFormat="1" applyFont="1" applyFill="1" applyBorder="1" applyAlignment="1">
      <alignment horizontal="center"/>
    </xf>
    <xf numFmtId="10" fontId="18" fillId="10" borderId="25" xfId="0" applyNumberFormat="1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4" fontId="13" fillId="0" borderId="34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4" fontId="13" fillId="0" borderId="3" xfId="0" applyNumberFormat="1" applyFont="1" applyBorder="1" applyAlignment="1">
      <alignment horizontal="right"/>
    </xf>
    <xf numFmtId="10" fontId="13" fillId="0" borderId="40" xfId="0" applyNumberFormat="1" applyFont="1" applyBorder="1" applyAlignment="1">
      <alignment horizontal="center"/>
    </xf>
    <xf numFmtId="10" fontId="13" fillId="0" borderId="13" xfId="0" applyNumberFormat="1" applyFont="1" applyBorder="1" applyAlignment="1">
      <alignment horizontal="center"/>
    </xf>
    <xf numFmtId="4" fontId="13" fillId="0" borderId="19" xfId="0" applyNumberFormat="1" applyFont="1" applyBorder="1" applyAlignment="1">
      <alignment horizontal="right"/>
    </xf>
    <xf numFmtId="4" fontId="13" fillId="0" borderId="13" xfId="0" applyNumberFormat="1" applyFont="1" applyBorder="1" applyAlignment="1">
      <alignment horizontal="right"/>
    </xf>
    <xf numFmtId="49" fontId="19" fillId="8" borderId="39" xfId="0" applyNumberFormat="1" applyFont="1" applyFill="1" applyBorder="1" applyAlignment="1">
      <alignment horizontal="center" wrapText="1"/>
    </xf>
    <xf numFmtId="3" fontId="19" fillId="6" borderId="4" xfId="0" applyNumberFormat="1" applyFont="1" applyFill="1" applyBorder="1" applyAlignment="1">
      <alignment horizontal="center"/>
    </xf>
    <xf numFmtId="4" fontId="19" fillId="6" borderId="5" xfId="0" applyNumberFormat="1" applyFont="1" applyFill="1" applyBorder="1" applyAlignment="1">
      <alignment horizontal="right"/>
    </xf>
    <xf numFmtId="10" fontId="19" fillId="6" borderId="39" xfId="0" applyNumberFormat="1" applyFont="1" applyFill="1" applyBorder="1" applyAlignment="1">
      <alignment horizontal="center"/>
    </xf>
    <xf numFmtId="10" fontId="19" fillId="6" borderId="8" xfId="0" applyNumberFormat="1" applyFont="1" applyFill="1" applyBorder="1" applyAlignment="1">
      <alignment horizontal="center"/>
    </xf>
    <xf numFmtId="3" fontId="19" fillId="6" borderId="8" xfId="0" applyNumberFormat="1" applyFont="1" applyFill="1" applyBorder="1" applyAlignment="1">
      <alignment horizontal="center"/>
    </xf>
    <xf numFmtId="4" fontId="19" fillId="6" borderId="4" xfId="0" applyNumberFormat="1" applyFont="1" applyFill="1" applyBorder="1" applyAlignment="1">
      <alignment horizontal="right"/>
    </xf>
    <xf numFmtId="4" fontId="19" fillId="6" borderId="8" xfId="0" applyNumberFormat="1" applyFont="1" applyFill="1" applyBorder="1" applyAlignment="1">
      <alignment horizontal="right"/>
    </xf>
    <xf numFmtId="3" fontId="15" fillId="14" borderId="19" xfId="0" applyNumberFormat="1" applyFont="1" applyFill="1" applyBorder="1" applyAlignment="1">
      <alignment horizontal="center"/>
    </xf>
    <xf numFmtId="4" fontId="15" fillId="14" borderId="3" xfId="0" applyNumberFormat="1" applyFont="1" applyFill="1" applyBorder="1" applyAlignment="1">
      <alignment horizontal="right"/>
    </xf>
    <xf numFmtId="10" fontId="15" fillId="14" borderId="40" xfId="0" applyNumberFormat="1" applyFont="1" applyFill="1" applyBorder="1" applyAlignment="1">
      <alignment horizontal="center"/>
    </xf>
    <xf numFmtId="10" fontId="15" fillId="14" borderId="13" xfId="0" applyNumberFormat="1" applyFont="1" applyFill="1" applyBorder="1" applyAlignment="1">
      <alignment horizontal="center"/>
    </xf>
    <xf numFmtId="10" fontId="15" fillId="14" borderId="19" xfId="0" applyNumberFormat="1" applyFont="1" applyFill="1" applyBorder="1" applyAlignment="1">
      <alignment horizontal="center"/>
    </xf>
    <xf numFmtId="4" fontId="15" fillId="14" borderId="19" xfId="0" applyNumberFormat="1" applyFont="1" applyFill="1" applyBorder="1" applyAlignment="1">
      <alignment horizontal="right"/>
    </xf>
    <xf numFmtId="4" fontId="15" fillId="14" borderId="13" xfId="0" applyNumberFormat="1" applyFont="1" applyFill="1" applyBorder="1" applyAlignment="1">
      <alignment horizontal="right"/>
    </xf>
    <xf numFmtId="3" fontId="13" fillId="2" borderId="25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right"/>
    </xf>
    <xf numFmtId="10" fontId="13" fillId="2" borderId="27" xfId="0" applyNumberFormat="1" applyFont="1" applyFill="1" applyBorder="1" applyAlignment="1">
      <alignment horizontal="center"/>
    </xf>
    <xf numFmtId="10" fontId="13" fillId="2" borderId="12" xfId="0" applyNumberFormat="1" applyFont="1" applyFill="1" applyBorder="1" applyAlignment="1">
      <alignment horizontal="center"/>
    </xf>
    <xf numFmtId="10" fontId="13" fillId="2" borderId="25" xfId="0" applyNumberFormat="1" applyFont="1" applyFill="1" applyBorder="1" applyAlignment="1">
      <alignment horizontal="center"/>
    </xf>
    <xf numFmtId="4" fontId="13" fillId="2" borderId="25" xfId="0" applyNumberFormat="1" applyFont="1" applyFill="1" applyBorder="1" applyAlignment="1">
      <alignment horizontal="right"/>
    </xf>
    <xf numFmtId="4" fontId="13" fillId="2" borderId="12" xfId="0" applyNumberFormat="1" applyFont="1" applyFill="1" applyBorder="1" applyAlignment="1">
      <alignment horizontal="right"/>
    </xf>
    <xf numFmtId="3" fontId="22" fillId="14" borderId="25" xfId="0" applyNumberFormat="1" applyFont="1" applyFill="1" applyBorder="1" applyAlignment="1">
      <alignment horizontal="center"/>
    </xf>
    <xf numFmtId="4" fontId="22" fillId="14" borderId="1" xfId="0" applyNumberFormat="1" applyFont="1" applyFill="1" applyBorder="1" applyAlignment="1">
      <alignment horizontal="right"/>
    </xf>
    <xf numFmtId="10" fontId="22" fillId="14" borderId="27" xfId="0" applyNumberFormat="1" applyFont="1" applyFill="1" applyBorder="1" applyAlignment="1">
      <alignment horizontal="center"/>
    </xf>
    <xf numFmtId="10" fontId="22" fillId="14" borderId="12" xfId="0" applyNumberFormat="1" applyFont="1" applyFill="1" applyBorder="1" applyAlignment="1">
      <alignment horizontal="center"/>
    </xf>
    <xf numFmtId="10" fontId="22" fillId="14" borderId="25" xfId="0" applyNumberFormat="1" applyFont="1" applyFill="1" applyBorder="1" applyAlignment="1">
      <alignment horizontal="center"/>
    </xf>
    <xf numFmtId="3" fontId="20" fillId="0" borderId="25" xfId="0" applyNumberFormat="1" applyFont="1" applyBorder="1" applyAlignment="1">
      <alignment horizontal="center"/>
    </xf>
    <xf numFmtId="4" fontId="20" fillId="0" borderId="1" xfId="0" applyNumberFormat="1" applyFont="1" applyBorder="1" applyAlignment="1">
      <alignment horizontal="right"/>
    </xf>
    <xf numFmtId="10" fontId="20" fillId="0" borderId="27" xfId="0" applyNumberFormat="1" applyFont="1" applyBorder="1" applyAlignment="1">
      <alignment horizontal="center"/>
    </xf>
    <xf numFmtId="10" fontId="20" fillId="0" borderId="12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4" fontId="20" fillId="0" borderId="25" xfId="0" applyNumberFormat="1" applyFont="1" applyBorder="1" applyAlignment="1">
      <alignment horizontal="right"/>
    </xf>
    <xf numFmtId="4" fontId="20" fillId="0" borderId="12" xfId="0" applyNumberFormat="1" applyFont="1" applyBorder="1" applyAlignment="1">
      <alignment horizontal="right"/>
    </xf>
    <xf numFmtId="3" fontId="22" fillId="10" borderId="25" xfId="0" applyNumberFormat="1" applyFont="1" applyFill="1" applyBorder="1" applyAlignment="1">
      <alignment horizontal="center"/>
    </xf>
    <xf numFmtId="3" fontId="22" fillId="10" borderId="1" xfId="0" applyNumberFormat="1" applyFont="1" applyFill="1" applyBorder="1" applyAlignment="1">
      <alignment horizontal="center"/>
    </xf>
    <xf numFmtId="10" fontId="22" fillId="10" borderId="27" xfId="0" applyNumberFormat="1" applyFont="1" applyFill="1" applyBorder="1" applyAlignment="1">
      <alignment horizontal="center"/>
    </xf>
    <xf numFmtId="10" fontId="22" fillId="10" borderId="12" xfId="0" applyNumberFormat="1" applyFont="1" applyFill="1" applyBorder="1" applyAlignment="1">
      <alignment horizontal="center"/>
    </xf>
    <xf numFmtId="10" fontId="22" fillId="10" borderId="25" xfId="0" applyNumberFormat="1" applyFont="1" applyFill="1" applyBorder="1" applyAlignment="1">
      <alignment horizontal="center"/>
    </xf>
    <xf numFmtId="4" fontId="20" fillId="0" borderId="25" xfId="0" applyNumberFormat="1" applyFont="1" applyBorder="1" applyAlignment="1">
      <alignment horizontal="center"/>
    </xf>
    <xf numFmtId="10" fontId="20" fillId="0" borderId="25" xfId="0" applyNumberFormat="1" applyFont="1" applyBorder="1" applyAlignment="1">
      <alignment horizontal="center"/>
    </xf>
    <xf numFmtId="165" fontId="13" fillId="0" borderId="36" xfId="0" applyNumberFormat="1" applyFont="1" applyBorder="1" applyAlignment="1">
      <alignment horizontal="center"/>
    </xf>
    <xf numFmtId="49" fontId="19" fillId="6" borderId="39" xfId="0" applyNumberFormat="1" applyFont="1" applyFill="1" applyBorder="1" applyAlignment="1">
      <alignment horizontal="center" wrapText="1"/>
    </xf>
    <xf numFmtId="3" fontId="20" fillId="7" borderId="19" xfId="0" applyNumberFormat="1" applyFont="1" applyFill="1" applyBorder="1" applyAlignment="1">
      <alignment horizontal="center"/>
    </xf>
    <xf numFmtId="4" fontId="20" fillId="7" borderId="3" xfId="0" applyNumberFormat="1" applyFont="1" applyFill="1" applyBorder="1" applyAlignment="1">
      <alignment horizontal="right"/>
    </xf>
    <xf numFmtId="10" fontId="20" fillId="7" borderId="40" xfId="0" applyNumberFormat="1" applyFont="1" applyFill="1" applyBorder="1" applyAlignment="1">
      <alignment horizontal="center"/>
    </xf>
    <xf numFmtId="10" fontId="20" fillId="7" borderId="13" xfId="0" applyNumberFormat="1" applyFont="1" applyFill="1" applyBorder="1" applyAlignment="1">
      <alignment horizontal="center"/>
    </xf>
    <xf numFmtId="10" fontId="20" fillId="7" borderId="19" xfId="0" applyNumberFormat="1" applyFont="1" applyFill="1" applyBorder="1" applyAlignment="1">
      <alignment horizontal="center"/>
    </xf>
    <xf numFmtId="4" fontId="20" fillId="7" borderId="19" xfId="0" applyNumberFormat="1" applyFont="1" applyFill="1" applyBorder="1" applyAlignment="1">
      <alignment horizontal="right"/>
    </xf>
    <xf numFmtId="4" fontId="20" fillId="7" borderId="13" xfId="0" applyNumberFormat="1" applyFont="1" applyFill="1" applyBorder="1" applyAlignment="1">
      <alignment horizontal="right"/>
    </xf>
    <xf numFmtId="3" fontId="22" fillId="7" borderId="25" xfId="0" applyNumberFormat="1" applyFont="1" applyFill="1" applyBorder="1" applyAlignment="1">
      <alignment horizontal="center"/>
    </xf>
    <xf numFmtId="4" fontId="22" fillId="7" borderId="1" xfId="0" applyNumberFormat="1" applyFont="1" applyFill="1" applyBorder="1" applyAlignment="1">
      <alignment horizontal="right"/>
    </xf>
    <xf numFmtId="10" fontId="22" fillId="7" borderId="27" xfId="0" applyNumberFormat="1" applyFont="1" applyFill="1" applyBorder="1" applyAlignment="1">
      <alignment horizontal="center"/>
    </xf>
    <xf numFmtId="10" fontId="22" fillId="7" borderId="12" xfId="0" applyNumberFormat="1" applyFont="1" applyFill="1" applyBorder="1" applyAlignment="1">
      <alignment horizontal="center"/>
    </xf>
    <xf numFmtId="10" fontId="22" fillId="7" borderId="25" xfId="0" applyNumberFormat="1" applyFont="1" applyFill="1" applyBorder="1" applyAlignment="1">
      <alignment horizontal="center"/>
    </xf>
    <xf numFmtId="4" fontId="22" fillId="10" borderId="25" xfId="0" applyNumberFormat="1" applyFont="1" applyFill="1" applyBorder="1" applyAlignment="1">
      <alignment horizontal="right"/>
    </xf>
    <xf numFmtId="4" fontId="22" fillId="10" borderId="12" xfId="0" applyNumberFormat="1" applyFont="1" applyFill="1" applyBorder="1" applyAlignment="1">
      <alignment horizontal="right"/>
    </xf>
    <xf numFmtId="3" fontId="18" fillId="7" borderId="25" xfId="0" applyNumberFormat="1" applyFont="1" applyFill="1" applyBorder="1" applyAlignment="1">
      <alignment horizontal="center"/>
    </xf>
    <xf numFmtId="4" fontId="18" fillId="7" borderId="1" xfId="0" applyNumberFormat="1" applyFont="1" applyFill="1" applyBorder="1" applyAlignment="1">
      <alignment horizontal="right"/>
    </xf>
    <xf numFmtId="10" fontId="18" fillId="7" borderId="27" xfId="0" applyNumberFormat="1" applyFont="1" applyFill="1" applyBorder="1" applyAlignment="1">
      <alignment horizontal="center"/>
    </xf>
    <xf numFmtId="10" fontId="18" fillId="7" borderId="12" xfId="0" applyNumberFormat="1" applyFont="1" applyFill="1" applyBorder="1" applyAlignment="1">
      <alignment horizontal="center"/>
    </xf>
    <xf numFmtId="10" fontId="18" fillId="7" borderId="25" xfId="0" applyNumberFormat="1" applyFont="1" applyFill="1" applyBorder="1" applyAlignment="1">
      <alignment horizontal="center"/>
    </xf>
    <xf numFmtId="0" fontId="15" fillId="6" borderId="55" xfId="0" applyFont="1" applyFill="1" applyBorder="1" applyAlignment="1">
      <alignment horizontal="center" wrapText="1"/>
    </xf>
    <xf numFmtId="49" fontId="15" fillId="6" borderId="40" xfId="0" applyNumberFormat="1" applyFont="1" applyFill="1" applyBorder="1" applyAlignment="1">
      <alignment horizontal="center" wrapText="1"/>
    </xf>
    <xf numFmtId="3" fontId="15" fillId="6" borderId="19" xfId="0" applyNumberFormat="1" applyFont="1" applyFill="1" applyBorder="1" applyAlignment="1">
      <alignment horizontal="center"/>
    </xf>
    <xf numFmtId="4" fontId="15" fillId="6" borderId="3" xfId="0" applyNumberFormat="1" applyFont="1" applyFill="1" applyBorder="1" applyAlignment="1">
      <alignment horizontal="right"/>
    </xf>
    <xf numFmtId="10" fontId="15" fillId="6" borderId="40" xfId="0" applyNumberFormat="1" applyFont="1" applyFill="1" applyBorder="1" applyAlignment="1">
      <alignment horizontal="center"/>
    </xf>
    <xf numFmtId="10" fontId="15" fillId="6" borderId="13" xfId="0" applyNumberFormat="1" applyFont="1" applyFill="1" applyBorder="1" applyAlignment="1">
      <alignment horizontal="center"/>
    </xf>
    <xf numFmtId="3" fontId="15" fillId="6" borderId="13" xfId="0" applyNumberFormat="1" applyFont="1" applyFill="1" applyBorder="1" applyAlignment="1">
      <alignment horizontal="center"/>
    </xf>
    <xf numFmtId="4" fontId="15" fillId="6" borderId="19" xfId="0" applyNumberFormat="1" applyFont="1" applyFill="1" applyBorder="1" applyAlignment="1">
      <alignment horizontal="right"/>
    </xf>
    <xf numFmtId="4" fontId="15" fillId="6" borderId="13" xfId="0" applyNumberFormat="1" applyFont="1" applyFill="1" applyBorder="1" applyAlignment="1">
      <alignment horizontal="right"/>
    </xf>
    <xf numFmtId="3" fontId="13" fillId="0" borderId="25" xfId="0" applyNumberFormat="1" applyFont="1" applyFill="1" applyBorder="1" applyAlignment="1">
      <alignment horizontal="center"/>
    </xf>
    <xf numFmtId="3" fontId="13" fillId="0" borderId="26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right"/>
    </xf>
    <xf numFmtId="10" fontId="13" fillId="0" borderId="2" xfId="0" applyNumberFormat="1" applyFont="1" applyBorder="1" applyAlignment="1">
      <alignment horizontal="center"/>
    </xf>
    <xf numFmtId="10" fontId="13" fillId="0" borderId="14" xfId="0" applyNumberFormat="1" applyFont="1" applyBorder="1" applyAlignment="1">
      <alignment horizontal="center"/>
    </xf>
    <xf numFmtId="4" fontId="13" fillId="0" borderId="26" xfId="0" applyNumberFormat="1" applyFont="1" applyBorder="1" applyAlignment="1">
      <alignment horizontal="right"/>
    </xf>
    <xf numFmtId="4" fontId="13" fillId="0" borderId="14" xfId="0" applyNumberFormat="1" applyFont="1" applyBorder="1" applyAlignment="1">
      <alignment horizontal="right"/>
    </xf>
    <xf numFmtId="165" fontId="13" fillId="0" borderId="13" xfId="0" applyNumberFormat="1" applyFont="1" applyBorder="1" applyAlignment="1">
      <alignment horizontal="center"/>
    </xf>
    <xf numFmtId="4" fontId="13" fillId="0" borderId="19" xfId="0" applyNumberFormat="1" applyFont="1" applyFill="1" applyBorder="1" applyAlignment="1">
      <alignment horizontal="center"/>
    </xf>
    <xf numFmtId="4" fontId="13" fillId="0" borderId="19" xfId="0" applyNumberFormat="1" applyFont="1" applyBorder="1" applyAlignment="1">
      <alignment horizontal="center"/>
    </xf>
    <xf numFmtId="3" fontId="19" fillId="6" borderId="5" xfId="0" applyNumberFormat="1" applyFont="1" applyFill="1" applyBorder="1" applyAlignment="1">
      <alignment horizontal="center"/>
    </xf>
    <xf numFmtId="10" fontId="19" fillId="6" borderId="5" xfId="0" applyNumberFormat="1" applyFont="1" applyFill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4" fontId="20" fillId="0" borderId="3" xfId="0" applyNumberFormat="1" applyFont="1" applyBorder="1" applyAlignment="1">
      <alignment horizontal="right"/>
    </xf>
    <xf numFmtId="10" fontId="20" fillId="0" borderId="3" xfId="0" applyNumberFormat="1" applyFont="1" applyBorder="1" applyAlignment="1">
      <alignment horizontal="center"/>
    </xf>
    <xf numFmtId="4" fontId="20" fillId="0" borderId="3" xfId="0" applyNumberFormat="1" applyFont="1" applyBorder="1" applyAlignment="1">
      <alignment horizontal="center"/>
    </xf>
    <xf numFmtId="165" fontId="20" fillId="0" borderId="3" xfId="0" applyNumberFormat="1" applyFont="1" applyBorder="1" applyAlignment="1">
      <alignment horizontal="center"/>
    </xf>
    <xf numFmtId="4" fontId="20" fillId="0" borderId="13" xfId="0" applyNumberFormat="1" applyFont="1" applyBorder="1" applyAlignment="1">
      <alignment horizontal="right"/>
    </xf>
    <xf numFmtId="3" fontId="20" fillId="0" borderId="35" xfId="0" applyNumberFormat="1" applyFont="1" applyBorder="1" applyAlignment="1">
      <alignment horizontal="center"/>
    </xf>
    <xf numFmtId="4" fontId="20" fillId="0" borderId="35" xfId="0" applyNumberFormat="1" applyFont="1" applyBorder="1" applyAlignment="1">
      <alignment horizontal="right"/>
    </xf>
    <xf numFmtId="10" fontId="20" fillId="0" borderId="35" xfId="0" applyNumberFormat="1" applyFont="1" applyBorder="1" applyAlignment="1">
      <alignment horizontal="center"/>
    </xf>
    <xf numFmtId="4" fontId="20" fillId="0" borderId="35" xfId="0" applyNumberFormat="1" applyFont="1" applyBorder="1" applyAlignment="1">
      <alignment horizontal="center"/>
    </xf>
    <xf numFmtId="165" fontId="20" fillId="0" borderId="35" xfId="0" applyNumberFormat="1" applyFont="1" applyBorder="1" applyAlignment="1">
      <alignment horizontal="center"/>
    </xf>
    <xf numFmtId="4" fontId="20" fillId="0" borderId="36" xfId="0" applyNumberFormat="1" applyFont="1" applyBorder="1" applyAlignment="1">
      <alignment horizontal="right"/>
    </xf>
    <xf numFmtId="3" fontId="22" fillId="10" borderId="19" xfId="0" applyNumberFormat="1" applyFont="1" applyFill="1" applyBorder="1" applyAlignment="1">
      <alignment horizontal="center"/>
    </xf>
    <xf numFmtId="4" fontId="22" fillId="10" borderId="3" xfId="0" applyNumberFormat="1" applyFont="1" applyFill="1" applyBorder="1" applyAlignment="1">
      <alignment horizontal="right"/>
    </xf>
    <xf numFmtId="10" fontId="22" fillId="10" borderId="40" xfId="0" applyNumberFormat="1" applyFont="1" applyFill="1" applyBorder="1" applyAlignment="1">
      <alignment horizontal="center"/>
    </xf>
    <xf numFmtId="10" fontId="22" fillId="10" borderId="13" xfId="0" applyNumberFormat="1" applyFont="1" applyFill="1" applyBorder="1" applyAlignment="1">
      <alignment horizontal="center"/>
    </xf>
    <xf numFmtId="10" fontId="22" fillId="10" borderId="19" xfId="0" applyNumberFormat="1" applyFont="1" applyFill="1" applyBorder="1" applyAlignment="1">
      <alignment horizontal="center"/>
    </xf>
    <xf numFmtId="4" fontId="22" fillId="10" borderId="19" xfId="0" applyNumberFormat="1" applyFont="1" applyFill="1" applyBorder="1" applyAlignment="1">
      <alignment horizontal="right"/>
    </xf>
    <xf numFmtId="4" fontId="22" fillId="10" borderId="13" xfId="0" applyNumberFormat="1" applyFont="1" applyFill="1" applyBorder="1" applyAlignment="1">
      <alignment horizontal="right"/>
    </xf>
    <xf numFmtId="4" fontId="22" fillId="10" borderId="1" xfId="0" applyNumberFormat="1" applyFont="1" applyFill="1" applyBorder="1" applyAlignment="1">
      <alignment horizontal="right"/>
    </xf>
    <xf numFmtId="3" fontId="20" fillId="0" borderId="26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right"/>
    </xf>
    <xf numFmtId="10" fontId="20" fillId="0" borderId="2" xfId="0" applyNumberFormat="1" applyFont="1" applyBorder="1" applyAlignment="1">
      <alignment horizontal="center"/>
    </xf>
    <xf numFmtId="10" fontId="20" fillId="0" borderId="14" xfId="0" applyNumberFormat="1" applyFont="1" applyBorder="1" applyAlignment="1">
      <alignment horizontal="center"/>
    </xf>
    <xf numFmtId="4" fontId="20" fillId="0" borderId="26" xfId="0" applyNumberFormat="1" applyFont="1" applyBorder="1" applyAlignment="1">
      <alignment horizontal="center"/>
    </xf>
    <xf numFmtId="165" fontId="20" fillId="0" borderId="14" xfId="0" applyNumberFormat="1" applyFont="1" applyBorder="1" applyAlignment="1">
      <alignment horizontal="center"/>
    </xf>
    <xf numFmtId="4" fontId="20" fillId="0" borderId="26" xfId="0" applyNumberFormat="1" applyFont="1" applyBorder="1" applyAlignment="1">
      <alignment horizontal="right"/>
    </xf>
    <xf numFmtId="4" fontId="20" fillId="0" borderId="14" xfId="0" applyNumberFormat="1" applyFont="1" applyBorder="1" applyAlignment="1">
      <alignment horizontal="right"/>
    </xf>
    <xf numFmtId="0" fontId="15" fillId="8" borderId="57" xfId="0" applyFont="1" applyFill="1" applyBorder="1" applyAlignment="1">
      <alignment horizontal="center" wrapText="1"/>
    </xf>
    <xf numFmtId="0" fontId="13" fillId="0" borderId="21" xfId="0" applyFont="1" applyBorder="1" applyAlignment="1">
      <alignment horizontal="left" wrapText="1"/>
    </xf>
    <xf numFmtId="3" fontId="13" fillId="0" borderId="11" xfId="0" applyNumberFormat="1" applyFont="1" applyBorder="1" applyAlignment="1">
      <alignment horizontal="center"/>
    </xf>
    <xf numFmtId="4" fontId="13" fillId="0" borderId="33" xfId="0" applyNumberFormat="1" applyFont="1" applyBorder="1" applyAlignment="1">
      <alignment horizontal="right"/>
    </xf>
    <xf numFmtId="10" fontId="13" fillId="0" borderId="46" xfId="0" applyNumberFormat="1" applyFont="1" applyBorder="1" applyAlignment="1">
      <alignment horizontal="center"/>
    </xf>
    <xf numFmtId="10" fontId="13" fillId="0" borderId="56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right"/>
    </xf>
    <xf numFmtId="4" fontId="13" fillId="0" borderId="56" xfId="0" applyNumberFormat="1" applyFont="1" applyBorder="1" applyAlignment="1">
      <alignment horizontal="right"/>
    </xf>
    <xf numFmtId="0" fontId="19" fillId="6" borderId="57" xfId="0" applyFont="1" applyFill="1" applyBorder="1" applyAlignment="1">
      <alignment horizontal="center" wrapText="1"/>
    </xf>
    <xf numFmtId="3" fontId="20" fillId="0" borderId="19" xfId="0" applyNumberFormat="1" applyFont="1" applyBorder="1" applyAlignment="1">
      <alignment horizontal="center"/>
    </xf>
    <xf numFmtId="165" fontId="20" fillId="0" borderId="40" xfId="0" applyNumberFormat="1" applyFont="1" applyBorder="1" applyAlignment="1">
      <alignment horizontal="center"/>
    </xf>
    <xf numFmtId="10" fontId="20" fillId="0" borderId="13" xfId="0" applyNumberFormat="1" applyFont="1" applyBorder="1" applyAlignment="1">
      <alignment horizontal="center"/>
    </xf>
    <xf numFmtId="4" fontId="20" fillId="0" borderId="19" xfId="0" applyNumberFormat="1" applyFont="1" applyBorder="1" applyAlignment="1">
      <alignment horizontal="center"/>
    </xf>
    <xf numFmtId="165" fontId="20" fillId="0" borderId="13" xfId="0" applyNumberFormat="1" applyFont="1" applyBorder="1" applyAlignment="1">
      <alignment horizontal="center"/>
    </xf>
    <xf numFmtId="4" fontId="20" fillId="0" borderId="19" xfId="0" applyNumberFormat="1" applyFont="1" applyBorder="1" applyAlignment="1">
      <alignment horizontal="right"/>
    </xf>
    <xf numFmtId="165" fontId="20" fillId="0" borderId="27" xfId="0" applyNumberFormat="1" applyFont="1" applyBorder="1" applyAlignment="1">
      <alignment horizontal="center"/>
    </xf>
    <xf numFmtId="0" fontId="20" fillId="0" borderId="54" xfId="0" applyFont="1" applyBorder="1" applyAlignment="1">
      <alignment horizontal="left" wrapText="1"/>
    </xf>
    <xf numFmtId="3" fontId="20" fillId="0" borderId="34" xfId="0" applyNumberFormat="1" applyFont="1" applyBorder="1" applyAlignment="1">
      <alignment horizontal="center"/>
    </xf>
    <xf numFmtId="165" fontId="20" fillId="0" borderId="47" xfId="0" applyNumberFormat="1" applyFont="1" applyBorder="1" applyAlignment="1">
      <alignment horizontal="center"/>
    </xf>
    <xf numFmtId="10" fontId="20" fillId="0" borderId="36" xfId="0" applyNumberFormat="1" applyFont="1" applyBorder="1" applyAlignment="1">
      <alignment horizontal="center"/>
    </xf>
    <xf numFmtId="4" fontId="20" fillId="0" borderId="34" xfId="0" applyNumberFormat="1" applyFont="1" applyBorder="1" applyAlignment="1">
      <alignment horizontal="center"/>
    </xf>
    <xf numFmtId="165" fontId="20" fillId="0" borderId="36" xfId="0" applyNumberFormat="1" applyFont="1" applyBorder="1" applyAlignment="1">
      <alignment horizontal="center"/>
    </xf>
    <xf numFmtId="4" fontId="20" fillId="0" borderId="34" xfId="0" applyNumberFormat="1" applyFont="1" applyBorder="1" applyAlignment="1">
      <alignment horizontal="right"/>
    </xf>
    <xf numFmtId="49" fontId="19" fillId="6" borderId="57" xfId="0" applyNumberFormat="1" applyFont="1" applyFill="1" applyBorder="1" applyAlignment="1">
      <alignment horizontal="left" wrapText="1"/>
    </xf>
    <xf numFmtId="3" fontId="19" fillId="6" borderId="39" xfId="0" applyNumberFormat="1" applyFont="1" applyFill="1" applyBorder="1" applyAlignment="1">
      <alignment horizontal="center"/>
    </xf>
    <xf numFmtId="49" fontId="20" fillId="2" borderId="55" xfId="0" applyNumberFormat="1" applyFont="1" applyFill="1" applyBorder="1" applyAlignment="1">
      <alignment horizontal="left" wrapText="1"/>
    </xf>
    <xf numFmtId="10" fontId="20" fillId="0" borderId="40" xfId="0" applyNumberFormat="1" applyFont="1" applyBorder="1" applyAlignment="1">
      <alignment horizontal="center"/>
    </xf>
    <xf numFmtId="49" fontId="20" fillId="2" borderId="42" xfId="0" applyNumberFormat="1" applyFont="1" applyFill="1" applyBorder="1" applyAlignment="1">
      <alignment horizontal="left" wrapText="1"/>
    </xf>
    <xf numFmtId="49" fontId="20" fillId="2" borderId="17" xfId="0" applyNumberFormat="1" applyFont="1" applyFill="1" applyBorder="1" applyAlignment="1">
      <alignment horizontal="left" wrapText="1"/>
    </xf>
    <xf numFmtId="49" fontId="20" fillId="2" borderId="54" xfId="0" applyNumberFormat="1" applyFont="1" applyFill="1" applyBorder="1" applyAlignment="1">
      <alignment horizontal="left" wrapText="1"/>
    </xf>
    <xf numFmtId="10" fontId="20" fillId="0" borderId="47" xfId="0" applyNumberFormat="1" applyFont="1" applyBorder="1" applyAlignment="1">
      <alignment horizontal="center"/>
    </xf>
    <xf numFmtId="49" fontId="22" fillId="3" borderId="7" xfId="0" applyNumberFormat="1" applyFont="1" applyFill="1" applyBorder="1" applyAlignment="1">
      <alignment horizontal="center"/>
    </xf>
    <xf numFmtId="4" fontId="22" fillId="3" borderId="50" xfId="0" applyNumberFormat="1" applyFont="1" applyFill="1" applyBorder="1" applyAlignment="1">
      <alignment horizontal="right"/>
    </xf>
    <xf numFmtId="3" fontId="22" fillId="3" borderId="38" xfId="0" applyNumberFormat="1" applyFont="1" applyFill="1" applyBorder="1" applyAlignment="1">
      <alignment horizontal="center"/>
    </xf>
    <xf numFmtId="10" fontId="22" fillId="3" borderId="69" xfId="0" applyNumberFormat="1" applyFont="1" applyFill="1" applyBorder="1" applyAlignment="1">
      <alignment horizontal="center"/>
    </xf>
    <xf numFmtId="49" fontId="22" fillId="2" borderId="7" xfId="0" applyNumberFormat="1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center" wrapText="1"/>
    </xf>
    <xf numFmtId="4" fontId="22" fillId="2" borderId="5" xfId="0" applyNumberFormat="1" applyFont="1" applyFill="1" applyBorder="1" applyAlignment="1">
      <alignment horizontal="right"/>
    </xf>
    <xf numFmtId="49" fontId="22" fillId="3" borderId="0" xfId="0" applyNumberFormat="1" applyFont="1" applyFill="1" applyBorder="1" applyAlignment="1">
      <alignment horizontal="center"/>
    </xf>
    <xf numFmtId="49" fontId="22" fillId="3" borderId="3" xfId="0" applyNumberFormat="1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/>
    </xf>
    <xf numFmtId="3" fontId="22" fillId="3" borderId="3" xfId="0" applyNumberFormat="1" applyFont="1" applyFill="1" applyBorder="1" applyAlignment="1">
      <alignment horizontal="center"/>
    </xf>
    <xf numFmtId="4" fontId="22" fillId="3" borderId="3" xfId="0" applyNumberFormat="1" applyFont="1" applyFill="1" applyBorder="1" applyAlignment="1">
      <alignment horizontal="center"/>
    </xf>
    <xf numFmtId="49" fontId="19" fillId="0" borderId="4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right"/>
    </xf>
    <xf numFmtId="165" fontId="21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right"/>
    </xf>
    <xf numFmtId="165" fontId="26" fillId="0" borderId="1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/>
    </xf>
    <xf numFmtId="49" fontId="19" fillId="0" borderId="22" xfId="0" applyNumberFormat="1" applyFont="1" applyBorder="1" applyAlignment="1">
      <alignment horizontal="center"/>
    </xf>
    <xf numFmtId="165" fontId="13" fillId="0" borderId="6" xfId="0" applyNumberFormat="1" applyFont="1" applyBorder="1" applyAlignment="1">
      <alignment horizontal="right"/>
    </xf>
    <xf numFmtId="4" fontId="21" fillId="0" borderId="6" xfId="0" applyNumberFormat="1" applyFont="1" applyBorder="1" applyAlignment="1">
      <alignment horizontal="right"/>
    </xf>
    <xf numFmtId="49" fontId="22" fillId="3" borderId="5" xfId="0" applyNumberFormat="1" applyFont="1" applyFill="1" applyBorder="1" applyAlignment="1">
      <alignment horizontal="center" wrapText="1"/>
    </xf>
    <xf numFmtId="0" fontId="22" fillId="3" borderId="5" xfId="0" applyFont="1" applyFill="1" applyBorder="1" applyAlignment="1">
      <alignment horizontal="center"/>
    </xf>
    <xf numFmtId="3" fontId="22" fillId="3" borderId="5" xfId="0" applyNumberFormat="1" applyFont="1" applyFill="1" applyBorder="1" applyAlignment="1">
      <alignment horizontal="center"/>
    </xf>
    <xf numFmtId="4" fontId="22" fillId="3" borderId="5" xfId="0" applyNumberFormat="1" applyFont="1" applyFill="1" applyBorder="1" applyAlignment="1">
      <alignment horizontal="center"/>
    </xf>
    <xf numFmtId="4" fontId="22" fillId="3" borderId="8" xfId="0" applyNumberFormat="1" applyFont="1" applyFill="1" applyBorder="1" applyAlignment="1">
      <alignment horizontal="center"/>
    </xf>
    <xf numFmtId="49" fontId="19" fillId="0" borderId="49" xfId="0" applyNumberFormat="1" applyFont="1" applyBorder="1" applyAlignment="1">
      <alignment horizontal="center"/>
    </xf>
    <xf numFmtId="165" fontId="13" fillId="0" borderId="3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0" fontId="20" fillId="0" borderId="55" xfId="0" applyFont="1" applyBorder="1" applyAlignment="1">
      <alignment wrapText="1"/>
    </xf>
    <xf numFmtId="3" fontId="20" fillId="0" borderId="19" xfId="0" applyNumberFormat="1" applyFont="1" applyFill="1" applyBorder="1" applyAlignment="1">
      <alignment horizontal="center"/>
    </xf>
    <xf numFmtId="0" fontId="20" fillId="0" borderId="54" xfId="0" applyFont="1" applyBorder="1" applyAlignment="1">
      <alignment wrapText="1"/>
    </xf>
    <xf numFmtId="0" fontId="12" fillId="0" borderId="70" xfId="0" applyFont="1" applyBorder="1" applyAlignment="1">
      <alignment wrapText="1"/>
    </xf>
    <xf numFmtId="49" fontId="12" fillId="0" borderId="49" xfId="0" applyNumberFormat="1" applyFont="1" applyBorder="1" applyAlignment="1">
      <alignment horizontal="center" wrapText="1"/>
    </xf>
    <xf numFmtId="3" fontId="12" fillId="0" borderId="19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right" vertical="center"/>
    </xf>
    <xf numFmtId="10" fontId="12" fillId="0" borderId="13" xfId="0" applyNumberFormat="1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3" fontId="12" fillId="0" borderId="55" xfId="0" applyNumberFormat="1" applyFont="1" applyBorder="1" applyAlignment="1">
      <alignment horizontal="center" vertical="center"/>
    </xf>
    <xf numFmtId="10" fontId="12" fillId="0" borderId="40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/>
    </xf>
    <xf numFmtId="4" fontId="20" fillId="0" borderId="1" xfId="0" applyNumberFormat="1" applyFont="1" applyFill="1" applyBorder="1" applyAlignment="1">
      <alignment horizontal="right"/>
    </xf>
    <xf numFmtId="2" fontId="28" fillId="10" borderId="71" xfId="0" applyNumberFormat="1" applyFont="1" applyFill="1" applyBorder="1" applyAlignment="1">
      <alignment horizontal="left" wrapText="1"/>
    </xf>
    <xf numFmtId="2" fontId="28" fillId="10" borderId="41" xfId="0" applyNumberFormat="1" applyFont="1" applyFill="1" applyBorder="1" applyAlignment="1">
      <alignment horizontal="center" wrapText="1"/>
    </xf>
    <xf numFmtId="2" fontId="28" fillId="10" borderId="25" xfId="0" applyNumberFormat="1" applyFont="1" applyFill="1" applyBorder="1" applyAlignment="1">
      <alignment horizontal="center" vertical="center"/>
    </xf>
    <xf numFmtId="2" fontId="28" fillId="10" borderId="12" xfId="0" applyNumberFormat="1" applyFont="1" applyFill="1" applyBorder="1" applyAlignment="1">
      <alignment horizontal="center" vertical="center"/>
    </xf>
    <xf numFmtId="4" fontId="28" fillId="10" borderId="1" xfId="0" applyNumberFormat="1" applyFont="1" applyFill="1" applyBorder="1" applyAlignment="1">
      <alignment horizontal="right" vertical="center"/>
    </xf>
    <xf numFmtId="2" fontId="28" fillId="10" borderId="42" xfId="0" applyNumberFormat="1" applyFont="1" applyFill="1" applyBorder="1" applyAlignment="1">
      <alignment horizontal="center" vertical="center"/>
    </xf>
    <xf numFmtId="2" fontId="28" fillId="10" borderId="27" xfId="0" applyNumberFormat="1" applyFont="1" applyFill="1" applyBorder="1" applyAlignment="1">
      <alignment horizontal="center" vertical="center"/>
    </xf>
    <xf numFmtId="4" fontId="28" fillId="10" borderId="25" xfId="0" applyNumberFormat="1" applyFont="1" applyFill="1" applyBorder="1" applyAlignment="1">
      <alignment horizontal="right" vertical="center"/>
    </xf>
    <xf numFmtId="4" fontId="28" fillId="10" borderId="12" xfId="0" applyNumberFormat="1" applyFont="1" applyFill="1" applyBorder="1" applyAlignment="1">
      <alignment horizontal="right" vertical="center"/>
    </xf>
    <xf numFmtId="2" fontId="27" fillId="10" borderId="42" xfId="0" applyNumberFormat="1" applyFont="1" applyFill="1" applyBorder="1" applyAlignment="1">
      <alignment wrapText="1"/>
    </xf>
    <xf numFmtId="0" fontId="13" fillId="0" borderId="71" xfId="0" applyFont="1" applyBorder="1" applyAlignment="1">
      <alignment horizontal="left" vertical="center" wrapText="1"/>
    </xf>
    <xf numFmtId="49" fontId="13" fillId="0" borderId="41" xfId="0" applyNumberFormat="1" applyFont="1" applyBorder="1" applyAlignment="1">
      <alignment horizontal="center" wrapText="1"/>
    </xf>
    <xf numFmtId="3" fontId="13" fillId="0" borderId="25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0" fontId="13" fillId="0" borderId="12" xfId="0" applyNumberFormat="1" applyFont="1" applyBorder="1" applyAlignment="1">
      <alignment horizontal="center" vertical="center"/>
    </xf>
    <xf numFmtId="4" fontId="13" fillId="0" borderId="25" xfId="0" applyNumberFormat="1" applyFont="1" applyBorder="1" applyAlignment="1">
      <alignment horizontal="right" vertical="center"/>
    </xf>
    <xf numFmtId="165" fontId="13" fillId="0" borderId="12" xfId="0" applyNumberFormat="1" applyFont="1" applyBorder="1" applyAlignment="1">
      <alignment horizontal="right" vertical="center"/>
    </xf>
    <xf numFmtId="165" fontId="13" fillId="0" borderId="27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right" vertical="center"/>
    </xf>
    <xf numFmtId="2" fontId="13" fillId="0" borderId="42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 wrapText="1"/>
    </xf>
    <xf numFmtId="49" fontId="12" fillId="0" borderId="41" xfId="0" applyNumberFormat="1" applyFont="1" applyBorder="1" applyAlignment="1">
      <alignment horizontal="center" wrapText="1"/>
    </xf>
    <xf numFmtId="3" fontId="12" fillId="0" borderId="25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10" fontId="12" fillId="0" borderId="12" xfId="0" applyNumberFormat="1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right" vertical="center"/>
    </xf>
    <xf numFmtId="0" fontId="12" fillId="0" borderId="42" xfId="0" applyFont="1" applyBorder="1" applyAlignment="1">
      <alignment vertical="top" wrapText="1"/>
    </xf>
    <xf numFmtId="2" fontId="12" fillId="0" borderId="42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vertical="top" wrapText="1"/>
    </xf>
    <xf numFmtId="4" fontId="13" fillId="0" borderId="25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49" fontId="13" fillId="0" borderId="41" xfId="0" applyNumberFormat="1" applyFont="1" applyBorder="1" applyAlignment="1">
      <alignment horizontal="center" vertical="center" wrapText="1"/>
    </xf>
    <xf numFmtId="0" fontId="21" fillId="7" borderId="71" xfId="0" applyFont="1" applyFill="1" applyBorder="1" applyAlignment="1">
      <alignment horizontal="left" wrapText="1"/>
    </xf>
    <xf numFmtId="49" fontId="21" fillId="7" borderId="41" xfId="0" applyNumberFormat="1" applyFont="1" applyFill="1" applyBorder="1" applyAlignment="1">
      <alignment horizontal="center" wrapText="1"/>
    </xf>
    <xf numFmtId="3" fontId="13" fillId="7" borderId="25" xfId="0" applyNumberFormat="1" applyFont="1" applyFill="1" applyBorder="1" applyAlignment="1">
      <alignment horizontal="center" vertical="center"/>
    </xf>
    <xf numFmtId="4" fontId="13" fillId="7" borderId="1" xfId="0" applyNumberFormat="1" applyFont="1" applyFill="1" applyBorder="1" applyAlignment="1">
      <alignment horizontal="right" vertical="center"/>
    </xf>
    <xf numFmtId="10" fontId="13" fillId="7" borderId="12" xfId="0" applyNumberFormat="1" applyFont="1" applyFill="1" applyBorder="1" applyAlignment="1">
      <alignment horizontal="center" vertical="center"/>
    </xf>
    <xf numFmtId="10" fontId="13" fillId="7" borderId="42" xfId="0" applyNumberFormat="1" applyFont="1" applyFill="1" applyBorder="1" applyAlignment="1">
      <alignment horizontal="center" vertical="center"/>
    </xf>
    <xf numFmtId="10" fontId="13" fillId="7" borderId="27" xfId="0" applyNumberFormat="1" applyFont="1" applyFill="1" applyBorder="1" applyAlignment="1">
      <alignment horizontal="center" vertical="center"/>
    </xf>
    <xf numFmtId="4" fontId="13" fillId="7" borderId="25" xfId="0" applyNumberFormat="1" applyFont="1" applyFill="1" applyBorder="1" applyAlignment="1">
      <alignment horizontal="right" vertical="center"/>
    </xf>
    <xf numFmtId="4" fontId="13" fillId="7" borderId="12" xfId="0" applyNumberFormat="1" applyFont="1" applyFill="1" applyBorder="1" applyAlignment="1">
      <alignment horizontal="right" vertical="center"/>
    </xf>
    <xf numFmtId="0" fontId="13" fillId="0" borderId="71" xfId="0" applyFont="1" applyBorder="1" applyAlignment="1">
      <alignment horizontal="left" wrapText="1"/>
    </xf>
    <xf numFmtId="3" fontId="13" fillId="0" borderId="42" xfId="0" applyNumberFormat="1" applyFont="1" applyBorder="1" applyAlignment="1">
      <alignment horizontal="center" vertical="center"/>
    </xf>
    <xf numFmtId="10" fontId="13" fillId="0" borderId="27" xfId="0" applyNumberFormat="1" applyFont="1" applyBorder="1" applyAlignment="1">
      <alignment horizontal="center" vertical="center"/>
    </xf>
    <xf numFmtId="0" fontId="13" fillId="0" borderId="72" xfId="0" applyFont="1" applyBorder="1" applyAlignment="1">
      <alignment horizontal="left" wrapText="1"/>
    </xf>
    <xf numFmtId="49" fontId="13" fillId="0" borderId="73" xfId="0" applyNumberFormat="1" applyFont="1" applyBorder="1" applyAlignment="1">
      <alignment horizontal="center" wrapText="1"/>
    </xf>
    <xf numFmtId="3" fontId="13" fillId="0" borderId="34" xfId="0" applyNumberFormat="1" applyFont="1" applyBorder="1" applyAlignment="1">
      <alignment horizontal="center" vertical="center"/>
    </xf>
    <xf numFmtId="4" fontId="13" fillId="0" borderId="35" xfId="0" applyNumberFormat="1" applyFont="1" applyBorder="1" applyAlignment="1">
      <alignment horizontal="right" vertical="center"/>
    </xf>
    <xf numFmtId="10" fontId="13" fillId="0" borderId="36" xfId="0" applyNumberFormat="1" applyFont="1" applyBorder="1" applyAlignment="1">
      <alignment horizontal="center" vertical="center"/>
    </xf>
    <xf numFmtId="3" fontId="13" fillId="0" borderId="54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right" vertical="center"/>
    </xf>
    <xf numFmtId="4" fontId="13" fillId="0" borderId="36" xfId="0" applyNumberFormat="1" applyFont="1" applyBorder="1" applyAlignment="1">
      <alignment horizontal="right" vertical="center"/>
    </xf>
    <xf numFmtId="0" fontId="27" fillId="6" borderId="18" xfId="0" applyFont="1" applyFill="1" applyBorder="1" applyAlignment="1">
      <alignment horizontal="center" wrapText="1"/>
    </xf>
    <xf numFmtId="49" fontId="27" fillId="6" borderId="43" xfId="0" applyNumberFormat="1" applyFont="1" applyFill="1" applyBorder="1" applyAlignment="1">
      <alignment horizontal="center" wrapText="1"/>
    </xf>
    <xf numFmtId="3" fontId="27" fillId="6" borderId="4" xfId="0" applyNumberFormat="1" applyFont="1" applyFill="1" applyBorder="1" applyAlignment="1">
      <alignment horizontal="center" vertical="center"/>
    </xf>
    <xf numFmtId="4" fontId="27" fillId="6" borderId="5" xfId="0" applyNumberFormat="1" applyFont="1" applyFill="1" applyBorder="1" applyAlignment="1">
      <alignment horizontal="right" vertical="center"/>
    </xf>
    <xf numFmtId="10" fontId="27" fillId="6" borderId="8" xfId="0" applyNumberFormat="1" applyFont="1" applyFill="1" applyBorder="1" applyAlignment="1">
      <alignment horizontal="center" vertical="center"/>
    </xf>
    <xf numFmtId="3" fontId="27" fillId="6" borderId="57" xfId="0" applyNumberFormat="1" applyFont="1" applyFill="1" applyBorder="1" applyAlignment="1">
      <alignment horizontal="center" vertical="center"/>
    </xf>
    <xf numFmtId="10" fontId="27" fillId="6" borderId="39" xfId="0" applyNumberFormat="1" applyFont="1" applyFill="1" applyBorder="1" applyAlignment="1">
      <alignment horizontal="center" vertical="center"/>
    </xf>
    <xf numFmtId="4" fontId="27" fillId="6" borderId="4" xfId="0" applyNumberFormat="1" applyFont="1" applyFill="1" applyBorder="1" applyAlignment="1">
      <alignment horizontal="right" vertical="center"/>
    </xf>
    <xf numFmtId="4" fontId="27" fillId="6" borderId="8" xfId="0" applyNumberFormat="1" applyFont="1" applyFill="1" applyBorder="1" applyAlignment="1">
      <alignment horizontal="right" vertical="center"/>
    </xf>
    <xf numFmtId="0" fontId="28" fillId="10" borderId="70" xfId="0" applyFont="1" applyFill="1" applyBorder="1" applyAlignment="1">
      <alignment horizontal="left" wrapText="1"/>
    </xf>
    <xf numFmtId="49" fontId="28" fillId="10" borderId="49" xfId="0" applyNumberFormat="1" applyFont="1" applyFill="1" applyBorder="1" applyAlignment="1">
      <alignment horizontal="center" wrapText="1"/>
    </xf>
    <xf numFmtId="3" fontId="28" fillId="10" borderId="19" xfId="0" applyNumberFormat="1" applyFont="1" applyFill="1" applyBorder="1" applyAlignment="1">
      <alignment horizontal="center" vertical="center"/>
    </xf>
    <xf numFmtId="4" fontId="28" fillId="10" borderId="3" xfId="0" applyNumberFormat="1" applyFont="1" applyFill="1" applyBorder="1" applyAlignment="1">
      <alignment horizontal="right" vertical="center"/>
    </xf>
    <xf numFmtId="10" fontId="28" fillId="10" borderId="13" xfId="0" applyNumberFormat="1" applyFont="1" applyFill="1" applyBorder="1" applyAlignment="1">
      <alignment horizontal="center" vertical="center"/>
    </xf>
    <xf numFmtId="10" fontId="28" fillId="10" borderId="55" xfId="0" applyNumberFormat="1" applyFont="1" applyFill="1" applyBorder="1" applyAlignment="1">
      <alignment horizontal="center" vertical="center"/>
    </xf>
    <xf numFmtId="10" fontId="28" fillId="10" borderId="40" xfId="0" applyNumberFormat="1" applyFont="1" applyFill="1" applyBorder="1" applyAlignment="1">
      <alignment horizontal="center" vertical="center"/>
    </xf>
    <xf numFmtId="4" fontId="28" fillId="10" borderId="19" xfId="0" applyNumberFormat="1" applyFont="1" applyFill="1" applyBorder="1" applyAlignment="1">
      <alignment horizontal="right" vertical="center"/>
    </xf>
    <xf numFmtId="4" fontId="28" fillId="10" borderId="13" xfId="0" applyNumberFormat="1" applyFont="1" applyFill="1" applyBorder="1" applyAlignment="1">
      <alignment horizontal="right" vertical="center"/>
    </xf>
    <xf numFmtId="0" fontId="27" fillId="10" borderId="42" xfId="0" applyFont="1" applyFill="1" applyBorder="1" applyAlignment="1">
      <alignment wrapText="1"/>
    </xf>
    <xf numFmtId="10" fontId="13" fillId="0" borderId="42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10" fontId="13" fillId="0" borderId="17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49" fontId="13" fillId="0" borderId="22" xfId="0" applyNumberFormat="1" applyFont="1" applyBorder="1" applyAlignment="1">
      <alignment horizontal="center" wrapText="1"/>
    </xf>
    <xf numFmtId="0" fontId="12" fillId="0" borderId="71" xfId="0" applyFont="1" applyBorder="1" applyAlignment="1">
      <alignment horizontal="left" wrapText="1"/>
    </xf>
    <xf numFmtId="49" fontId="12" fillId="0" borderId="22" xfId="0" applyNumberFormat="1" applyFont="1" applyBorder="1" applyAlignment="1">
      <alignment horizontal="center" wrapText="1"/>
    </xf>
    <xf numFmtId="4" fontId="12" fillId="0" borderId="26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10" fontId="12" fillId="0" borderId="14" xfId="0" applyNumberFormat="1" applyFont="1" applyBorder="1" applyAlignment="1">
      <alignment horizontal="center" vertical="center"/>
    </xf>
    <xf numFmtId="10" fontId="12" fillId="0" borderId="17" xfId="0" applyNumberFormat="1" applyFon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10" fontId="13" fillId="0" borderId="14" xfId="0" applyNumberFormat="1" applyFont="1" applyBorder="1" applyAlignment="1">
      <alignment horizontal="center" vertical="center"/>
    </xf>
    <xf numFmtId="165" fontId="13" fillId="0" borderId="14" xfId="0" applyNumberFormat="1" applyFont="1" applyBorder="1" applyAlignment="1">
      <alignment horizontal="right" vertical="center"/>
    </xf>
    <xf numFmtId="165" fontId="12" fillId="0" borderId="14" xfId="0" applyNumberFormat="1" applyFont="1" applyBorder="1" applyAlignment="1">
      <alignment horizontal="right" vertical="center"/>
    </xf>
    <xf numFmtId="10" fontId="13" fillId="0" borderId="54" xfId="0" applyNumberFormat="1" applyFont="1" applyBorder="1" applyAlignment="1">
      <alignment horizontal="center" vertical="center"/>
    </xf>
    <xf numFmtId="0" fontId="13" fillId="0" borderId="74" xfId="0" applyFont="1" applyBorder="1" applyAlignment="1">
      <alignment horizontal="left" wrapText="1"/>
    </xf>
    <xf numFmtId="0" fontId="28" fillId="10" borderId="74" xfId="0" applyFont="1" applyFill="1" applyBorder="1" applyAlignment="1">
      <alignment horizontal="left" wrapText="1"/>
    </xf>
    <xf numFmtId="49" fontId="28" fillId="10" borderId="41" xfId="0" applyNumberFormat="1" applyFont="1" applyFill="1" applyBorder="1" applyAlignment="1">
      <alignment horizontal="center" wrapText="1"/>
    </xf>
    <xf numFmtId="3" fontId="28" fillId="10" borderId="25" xfId="0" applyNumberFormat="1" applyFont="1" applyFill="1" applyBorder="1" applyAlignment="1">
      <alignment horizontal="center" vertical="center"/>
    </xf>
    <xf numFmtId="10" fontId="28" fillId="10" borderId="12" xfId="0" applyNumberFormat="1" applyFont="1" applyFill="1" applyBorder="1" applyAlignment="1">
      <alignment horizontal="center" vertical="center"/>
    </xf>
    <xf numFmtId="10" fontId="28" fillId="10" borderId="42" xfId="0" applyNumberFormat="1" applyFont="1" applyFill="1" applyBorder="1" applyAlignment="1">
      <alignment horizontal="center" vertical="center"/>
    </xf>
    <xf numFmtId="10" fontId="28" fillId="10" borderId="27" xfId="0" applyNumberFormat="1" applyFont="1" applyFill="1" applyBorder="1" applyAlignment="1">
      <alignment horizontal="center" vertical="center"/>
    </xf>
    <xf numFmtId="0" fontId="12" fillId="0" borderId="74" xfId="0" applyFont="1" applyBorder="1" applyAlignment="1">
      <alignment horizontal="left" wrapText="1"/>
    </xf>
    <xf numFmtId="4" fontId="12" fillId="0" borderId="25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horizontal="center" vertical="center"/>
    </xf>
    <xf numFmtId="10" fontId="12" fillId="0" borderId="27" xfId="0" applyNumberFormat="1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12" fillId="0" borderId="74" xfId="0" applyFont="1" applyBorder="1" applyAlignment="1">
      <alignment horizontal="left" vertical="center" wrapText="1"/>
    </xf>
    <xf numFmtId="3" fontId="12" fillId="0" borderId="26" xfId="0" applyNumberFormat="1" applyFont="1" applyBorder="1" applyAlignment="1">
      <alignment horizontal="center" vertical="center"/>
    </xf>
    <xf numFmtId="4" fontId="12" fillId="0" borderId="26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center" vertical="center"/>
    </xf>
    <xf numFmtId="3" fontId="27" fillId="6" borderId="39" xfId="0" applyNumberFormat="1" applyFont="1" applyFill="1" applyBorder="1" applyAlignment="1">
      <alignment horizontal="center" vertical="center"/>
    </xf>
    <xf numFmtId="168" fontId="13" fillId="0" borderId="42" xfId="0" applyNumberFormat="1" applyFont="1" applyBorder="1" applyAlignment="1">
      <alignment horizontal="center" vertical="center"/>
    </xf>
    <xf numFmtId="168" fontId="13" fillId="0" borderId="42" xfId="0" applyNumberFormat="1" applyFont="1" applyBorder="1" applyAlignment="1">
      <alignment horizontal="right" vertical="center"/>
    </xf>
    <xf numFmtId="165" fontId="13" fillId="0" borderId="27" xfId="0" applyNumberFormat="1" applyFont="1" applyBorder="1" applyAlignment="1">
      <alignment horizontal="right" vertical="center"/>
    </xf>
    <xf numFmtId="3" fontId="13" fillId="0" borderId="25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center" vertical="center"/>
    </xf>
    <xf numFmtId="168" fontId="12" fillId="0" borderId="42" xfId="0" applyNumberFormat="1" applyFont="1" applyBorder="1" applyAlignment="1">
      <alignment horizontal="center" vertical="center"/>
    </xf>
    <xf numFmtId="49" fontId="12" fillId="0" borderId="71" xfId="0" applyNumberFormat="1" applyFont="1" applyBorder="1" applyAlignment="1">
      <alignment wrapText="1"/>
    </xf>
    <xf numFmtId="165" fontId="12" fillId="0" borderId="27" xfId="0" applyNumberFormat="1" applyFont="1" applyBorder="1" applyAlignment="1">
      <alignment horizontal="right" vertical="center"/>
    </xf>
    <xf numFmtId="165" fontId="29" fillId="0" borderId="12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wrapText="1"/>
    </xf>
    <xf numFmtId="0" fontId="19" fillId="4" borderId="1" xfId="0" applyFont="1" applyFill="1" applyBorder="1" applyAlignment="1"/>
    <xf numFmtId="0" fontId="19" fillId="4" borderId="1" xfId="0" applyFont="1" applyFill="1" applyBorder="1" applyAlignment="1">
      <alignment horizontal="center"/>
    </xf>
    <xf numFmtId="4" fontId="19" fillId="4" borderId="1" xfId="0" applyNumberFormat="1" applyFont="1" applyFill="1" applyBorder="1" applyAlignment="1">
      <alignment horizontal="center"/>
    </xf>
    <xf numFmtId="0" fontId="22" fillId="0" borderId="1" xfId="0" applyFont="1" applyBorder="1" applyAlignment="1"/>
    <xf numFmtId="4" fontId="22" fillId="0" borderId="1" xfId="0" applyNumberFormat="1" applyFont="1" applyBorder="1" applyAlignment="1">
      <alignment horizontal="right"/>
    </xf>
    <xf numFmtId="49" fontId="19" fillId="6" borderId="58" xfId="0" applyNumberFormat="1" applyFont="1" applyFill="1" applyBorder="1" applyAlignment="1">
      <alignment horizontal="center"/>
    </xf>
    <xf numFmtId="0" fontId="19" fillId="8" borderId="57" xfId="0" applyFont="1" applyFill="1" applyBorder="1" applyAlignment="1">
      <alignment horizontal="left" wrapText="1"/>
    </xf>
    <xf numFmtId="0" fontId="20" fillId="5" borderId="55" xfId="0" applyFont="1" applyFill="1" applyBorder="1" applyAlignment="1">
      <alignment horizontal="left" wrapText="1"/>
    </xf>
    <xf numFmtId="0" fontId="20" fillId="5" borderId="54" xfId="0" applyFont="1" applyFill="1" applyBorder="1" applyAlignment="1">
      <alignment horizontal="left" wrapText="1"/>
    </xf>
    <xf numFmtId="49" fontId="20" fillId="5" borderId="47" xfId="0" applyNumberFormat="1" applyFont="1" applyFill="1" applyBorder="1" applyAlignment="1">
      <alignment horizontal="center" wrapText="1"/>
    </xf>
    <xf numFmtId="0" fontId="20" fillId="0" borderId="71" xfId="0" applyFont="1" applyBorder="1" applyAlignment="1">
      <alignment horizontal="left" wrapText="1"/>
    </xf>
    <xf numFmtId="49" fontId="20" fillId="0" borderId="22" xfId="0" applyNumberFormat="1" applyFont="1" applyBorder="1" applyAlignment="1">
      <alignment horizontal="center" wrapText="1"/>
    </xf>
    <xf numFmtId="4" fontId="20" fillId="0" borderId="26" xfId="0" applyNumberFormat="1" applyFont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/>
    </xf>
    <xf numFmtId="10" fontId="20" fillId="0" borderId="14" xfId="0" applyNumberFormat="1" applyFont="1" applyBorder="1" applyAlignment="1">
      <alignment horizontal="center" vertical="center"/>
    </xf>
    <xf numFmtId="165" fontId="20" fillId="0" borderId="14" xfId="0" applyNumberFormat="1" applyFont="1" applyBorder="1" applyAlignment="1">
      <alignment horizontal="right" vertical="center"/>
    </xf>
    <xf numFmtId="10" fontId="20" fillId="0" borderId="17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9" fontId="20" fillId="0" borderId="73" xfId="0" applyNumberFormat="1" applyFont="1" applyBorder="1" applyAlignment="1">
      <alignment horizontal="center" wrapText="1"/>
    </xf>
    <xf numFmtId="4" fontId="20" fillId="0" borderId="34" xfId="0" applyNumberFormat="1" applyFont="1" applyBorder="1" applyAlignment="1">
      <alignment horizontal="right" vertical="center"/>
    </xf>
    <xf numFmtId="4" fontId="20" fillId="0" borderId="35" xfId="0" applyNumberFormat="1" applyFont="1" applyBorder="1" applyAlignment="1">
      <alignment horizontal="right" vertical="center"/>
    </xf>
    <xf numFmtId="10" fontId="20" fillId="0" borderId="36" xfId="0" applyNumberFormat="1" applyFont="1" applyBorder="1" applyAlignment="1">
      <alignment horizontal="center" vertical="center"/>
    </xf>
    <xf numFmtId="165" fontId="20" fillId="0" borderId="36" xfId="0" applyNumberFormat="1" applyFont="1" applyBorder="1" applyAlignment="1">
      <alignment horizontal="right" vertical="center"/>
    </xf>
    <xf numFmtId="10" fontId="20" fillId="0" borderId="54" xfId="0" applyNumberFormat="1" applyFont="1" applyBorder="1" applyAlignment="1">
      <alignment horizontal="center" vertical="center"/>
    </xf>
    <xf numFmtId="10" fontId="20" fillId="0" borderId="47" xfId="0" applyNumberFormat="1" applyFont="1" applyBorder="1" applyAlignment="1">
      <alignment horizontal="center" vertical="center"/>
    </xf>
    <xf numFmtId="4" fontId="20" fillId="0" borderId="36" xfId="0" applyNumberFormat="1" applyFont="1" applyBorder="1" applyAlignment="1">
      <alignment horizontal="right" vertical="center"/>
    </xf>
    <xf numFmtId="165" fontId="20" fillId="0" borderId="12" xfId="0" applyNumberFormat="1" applyFont="1" applyBorder="1" applyAlignment="1">
      <alignment horizontal="right" vertical="center"/>
    </xf>
    <xf numFmtId="10" fontId="20" fillId="0" borderId="12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center" wrapText="1"/>
    </xf>
    <xf numFmtId="3" fontId="20" fillId="0" borderId="25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4" fontId="20" fillId="0" borderId="25" xfId="0" applyNumberFormat="1" applyFont="1" applyBorder="1" applyAlignment="1">
      <alignment horizontal="center" vertical="center"/>
    </xf>
    <xf numFmtId="165" fontId="20" fillId="0" borderId="12" xfId="0" applyNumberFormat="1" applyFont="1" applyBorder="1" applyAlignment="1">
      <alignment horizontal="center" vertical="center"/>
    </xf>
    <xf numFmtId="168" fontId="20" fillId="0" borderId="42" xfId="0" applyNumberFormat="1" applyFont="1" applyBorder="1" applyAlignment="1">
      <alignment horizontal="center" vertical="center"/>
    </xf>
    <xf numFmtId="165" fontId="20" fillId="0" borderId="27" xfId="0" applyNumberFormat="1" applyFont="1" applyBorder="1" applyAlignment="1">
      <alignment horizontal="center" vertical="center"/>
    </xf>
    <xf numFmtId="4" fontId="20" fillId="0" borderId="25" xfId="0" applyNumberFormat="1" applyFont="1" applyBorder="1" applyAlignment="1">
      <alignment horizontal="right" vertical="center"/>
    </xf>
    <xf numFmtId="4" fontId="20" fillId="0" borderId="12" xfId="0" applyNumberFormat="1" applyFont="1" applyBorder="1" applyAlignment="1">
      <alignment horizontal="right" vertical="center"/>
    </xf>
    <xf numFmtId="168" fontId="20" fillId="0" borderId="42" xfId="0" applyNumberFormat="1" applyFont="1" applyBorder="1" applyAlignment="1">
      <alignment horizontal="right" vertical="center"/>
    </xf>
    <xf numFmtId="165" fontId="20" fillId="0" borderId="27" xfId="0" applyNumberFormat="1" applyFont="1" applyBorder="1" applyAlignment="1">
      <alignment horizontal="right" vertical="center"/>
    </xf>
    <xf numFmtId="3" fontId="20" fillId="0" borderId="25" xfId="0" applyNumberFormat="1" applyFont="1" applyBorder="1" applyAlignment="1">
      <alignment horizontal="right" vertical="center"/>
    </xf>
    <xf numFmtId="2" fontId="22" fillId="10" borderId="42" xfId="0" applyNumberFormat="1" applyFont="1" applyFill="1" applyBorder="1" applyAlignment="1">
      <alignment horizontal="left" wrapText="1"/>
    </xf>
    <xf numFmtId="2" fontId="22" fillId="10" borderId="27" xfId="0" applyNumberFormat="1" applyFont="1" applyFill="1" applyBorder="1" applyAlignment="1">
      <alignment horizontal="center" wrapText="1"/>
    </xf>
    <xf numFmtId="2" fontId="22" fillId="10" borderId="25" xfId="0" applyNumberFormat="1" applyFont="1" applyFill="1" applyBorder="1" applyAlignment="1">
      <alignment horizontal="center"/>
    </xf>
    <xf numFmtId="2" fontId="22" fillId="10" borderId="27" xfId="0" applyNumberFormat="1" applyFont="1" applyFill="1" applyBorder="1" applyAlignment="1">
      <alignment horizontal="center"/>
    </xf>
    <xf numFmtId="2" fontId="22" fillId="10" borderId="12" xfId="0" applyNumberFormat="1" applyFont="1" applyFill="1" applyBorder="1" applyAlignment="1">
      <alignment horizontal="center"/>
    </xf>
    <xf numFmtId="2" fontId="22" fillId="10" borderId="25" xfId="0" applyNumberFormat="1" applyFont="1" applyFill="1" applyBorder="1" applyAlignment="1">
      <alignment horizontal="right"/>
    </xf>
    <xf numFmtId="2" fontId="22" fillId="10" borderId="12" xfId="0" applyNumberFormat="1" applyFont="1" applyFill="1" applyBorder="1" applyAlignment="1">
      <alignment horizontal="right"/>
    </xf>
    <xf numFmtId="0" fontId="20" fillId="0" borderId="71" xfId="0" applyFont="1" applyBorder="1" applyAlignment="1">
      <alignment horizontal="left" vertical="center" wrapText="1"/>
    </xf>
    <xf numFmtId="4" fontId="20" fillId="0" borderId="42" xfId="0" applyNumberFormat="1" applyFont="1" applyBorder="1" applyAlignment="1">
      <alignment horizontal="center" vertical="center"/>
    </xf>
    <xf numFmtId="2" fontId="20" fillId="0" borderId="42" xfId="0" applyNumberFormat="1" applyFont="1" applyBorder="1" applyAlignment="1">
      <alignment horizontal="center" vertical="center"/>
    </xf>
    <xf numFmtId="2" fontId="22" fillId="10" borderId="55" xfId="0" applyNumberFormat="1" applyFont="1" applyFill="1" applyBorder="1" applyAlignment="1">
      <alignment horizontal="left" wrapText="1"/>
    </xf>
    <xf numFmtId="2" fontId="22" fillId="10" borderId="40" xfId="0" applyNumberFormat="1" applyFont="1" applyFill="1" applyBorder="1" applyAlignment="1">
      <alignment horizontal="center" wrapText="1"/>
    </xf>
    <xf numFmtId="2" fontId="22" fillId="10" borderId="19" xfId="0" applyNumberFormat="1" applyFont="1" applyFill="1" applyBorder="1" applyAlignment="1">
      <alignment horizontal="center"/>
    </xf>
    <xf numFmtId="2" fontId="22" fillId="10" borderId="40" xfId="0" applyNumberFormat="1" applyFont="1" applyFill="1" applyBorder="1" applyAlignment="1">
      <alignment horizontal="center"/>
    </xf>
    <xf numFmtId="2" fontId="22" fillId="10" borderId="13" xfId="0" applyNumberFormat="1" applyFont="1" applyFill="1" applyBorder="1" applyAlignment="1">
      <alignment horizontal="center"/>
    </xf>
    <xf numFmtId="2" fontId="22" fillId="10" borderId="19" xfId="0" applyNumberFormat="1" applyFont="1" applyFill="1" applyBorder="1" applyAlignment="1">
      <alignment horizontal="right"/>
    </xf>
    <xf numFmtId="2" fontId="22" fillId="10" borderId="13" xfId="0" applyNumberFormat="1" applyFont="1" applyFill="1" applyBorder="1" applyAlignment="1">
      <alignment horizontal="right"/>
    </xf>
    <xf numFmtId="10" fontId="20" fillId="0" borderId="27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3" fontId="20" fillId="0" borderId="25" xfId="0" applyNumberFormat="1" applyFont="1" applyBorder="1" applyAlignment="1">
      <alignment horizontal="right"/>
    </xf>
    <xf numFmtId="10" fontId="20" fillId="0" borderId="12" xfId="0" applyNumberFormat="1" applyFont="1" applyBorder="1" applyAlignment="1">
      <alignment horizontal="right"/>
    </xf>
    <xf numFmtId="4" fontId="20" fillId="0" borderId="19" xfId="0" applyNumberFormat="1" applyFont="1" applyBorder="1" applyAlignment="1">
      <alignment horizontal="right" vertical="center"/>
    </xf>
    <xf numFmtId="4" fontId="20" fillId="0" borderId="13" xfId="0" applyNumberFormat="1" applyFont="1" applyBorder="1" applyAlignment="1">
      <alignment horizontal="right" vertical="center"/>
    </xf>
    <xf numFmtId="4" fontId="20" fillId="0" borderId="12" xfId="0" applyNumberFormat="1" applyFont="1" applyFill="1" applyBorder="1" applyAlignment="1">
      <alignment horizontal="right"/>
    </xf>
    <xf numFmtId="4" fontId="20" fillId="2" borderId="25" xfId="0" applyNumberFormat="1" applyFont="1" applyFill="1" applyBorder="1" applyAlignment="1">
      <alignment horizontal="right"/>
    </xf>
    <xf numFmtId="4" fontId="20" fillId="2" borderId="12" xfId="0" applyNumberFormat="1" applyFont="1" applyFill="1" applyBorder="1" applyAlignment="1">
      <alignment horizontal="right"/>
    </xf>
    <xf numFmtId="4" fontId="20" fillId="2" borderId="26" xfId="0" applyNumberFormat="1" applyFont="1" applyFill="1" applyBorder="1" applyAlignment="1">
      <alignment horizontal="right"/>
    </xf>
    <xf numFmtId="4" fontId="20" fillId="2" borderId="14" xfId="0" applyNumberFormat="1" applyFont="1" applyFill="1" applyBorder="1" applyAlignment="1">
      <alignment horizontal="right"/>
    </xf>
    <xf numFmtId="4" fontId="20" fillId="2" borderId="34" xfId="0" applyNumberFormat="1" applyFont="1" applyFill="1" applyBorder="1" applyAlignment="1">
      <alignment horizontal="right"/>
    </xf>
    <xf numFmtId="4" fontId="20" fillId="2" borderId="36" xfId="0" applyNumberFormat="1" applyFont="1" applyFill="1" applyBorder="1" applyAlignment="1">
      <alignment horizontal="right"/>
    </xf>
    <xf numFmtId="49" fontId="19" fillId="0" borderId="3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6" borderId="1" xfId="1" applyNumberFormat="1" applyFont="1" applyFill="1" applyBorder="1" applyAlignment="1">
      <alignment horizontal="center" vertical="center" wrapText="1"/>
    </xf>
    <xf numFmtId="4" fontId="17" fillId="7" borderId="1" xfId="1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vertical="top" wrapText="1"/>
    </xf>
    <xf numFmtId="0" fontId="32" fillId="0" borderId="1" xfId="0" applyFont="1" applyBorder="1" applyAlignment="1">
      <alignment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16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3" fontId="32" fillId="6" borderId="1" xfId="0" applyNumberFormat="1" applyFont="1" applyFill="1" applyBorder="1" applyAlignment="1">
      <alignment horizontal="left" vertical="center" wrapText="1"/>
    </xf>
    <xf numFmtId="4" fontId="3" fillId="6" borderId="1" xfId="0" applyNumberFormat="1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 wrapText="1"/>
    </xf>
    <xf numFmtId="3" fontId="17" fillId="7" borderId="1" xfId="1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67" fontId="16" fillId="7" borderId="1" xfId="1" applyNumberFormat="1" applyFont="1" applyFill="1" applyBorder="1" applyAlignment="1">
      <alignment horizontal="center" vertical="center" wrapText="1"/>
    </xf>
    <xf numFmtId="167" fontId="17" fillId="7" borderId="1" xfId="1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top" wrapText="1"/>
    </xf>
    <xf numFmtId="0" fontId="32" fillId="2" borderId="27" xfId="0" applyFont="1" applyFill="1" applyBorder="1" applyAlignment="1">
      <alignment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0" borderId="27" xfId="3" applyFont="1" applyBorder="1" applyAlignment="1" applyProtection="1">
      <alignment vertical="top" wrapText="1"/>
      <protection hidden="1"/>
    </xf>
    <xf numFmtId="0" fontId="32" fillId="0" borderId="27" xfId="3" applyFont="1" applyBorder="1" applyAlignment="1" applyProtection="1">
      <alignment vertical="center" wrapText="1"/>
      <protection hidden="1"/>
    </xf>
    <xf numFmtId="0" fontId="3" fillId="0" borderId="27" xfId="3" applyNumberFormat="1" applyFont="1" applyFill="1" applyBorder="1" applyAlignment="1" applyProtection="1">
      <alignment vertical="top" wrapText="1"/>
      <protection hidden="1"/>
    </xf>
    <xf numFmtId="0" fontId="32" fillId="0" borderId="27" xfId="3" applyNumberFormat="1" applyFont="1" applyFill="1" applyBorder="1" applyAlignment="1" applyProtection="1">
      <alignment vertical="center" wrapText="1"/>
      <protection hidden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/>
    </xf>
    <xf numFmtId="0" fontId="35" fillId="6" borderId="1" xfId="0" applyFont="1" applyFill="1" applyBorder="1"/>
    <xf numFmtId="4" fontId="16" fillId="6" borderId="1" xfId="0" applyNumberFormat="1" applyFont="1" applyFill="1" applyBorder="1" applyAlignment="1">
      <alignment horizontal="center" vertical="center"/>
    </xf>
    <xf numFmtId="49" fontId="20" fillId="0" borderId="3" xfId="0" applyNumberFormat="1" applyFont="1" applyBorder="1" applyAlignment="1">
      <alignment wrapText="1"/>
    </xf>
    <xf numFmtId="165" fontId="20" fillId="0" borderId="3" xfId="0" applyNumberFormat="1" applyFont="1" applyBorder="1" applyAlignment="1">
      <alignment horizontal="right"/>
    </xf>
    <xf numFmtId="0" fontId="20" fillId="5" borderId="55" xfId="0" applyFont="1" applyFill="1" applyBorder="1" applyAlignment="1">
      <alignment wrapText="1"/>
    </xf>
    <xf numFmtId="49" fontId="20" fillId="5" borderId="44" xfId="0" applyNumberFormat="1" applyFont="1" applyFill="1" applyBorder="1" applyAlignment="1">
      <alignment horizontal="center" wrapText="1"/>
    </xf>
    <xf numFmtId="3" fontId="20" fillId="0" borderId="75" xfId="0" applyNumberFormat="1" applyFont="1" applyBorder="1" applyAlignment="1">
      <alignment horizontal="center"/>
    </xf>
    <xf numFmtId="4" fontId="20" fillId="0" borderId="9" xfId="0" applyNumberFormat="1" applyFont="1" applyBorder="1" applyAlignment="1">
      <alignment horizontal="right"/>
    </xf>
    <xf numFmtId="10" fontId="20" fillId="0" borderId="44" xfId="0" applyNumberFormat="1" applyFont="1" applyBorder="1" applyAlignment="1">
      <alignment horizontal="center"/>
    </xf>
    <xf numFmtId="4" fontId="20" fillId="0" borderId="15" xfId="0" applyNumberFormat="1" applyFont="1" applyBorder="1" applyAlignment="1">
      <alignment horizontal="center"/>
    </xf>
    <xf numFmtId="10" fontId="20" fillId="0" borderId="37" xfId="0" applyNumberFormat="1" applyFont="1" applyBorder="1" applyAlignment="1">
      <alignment horizontal="center"/>
    </xf>
    <xf numFmtId="3" fontId="20" fillId="0" borderId="15" xfId="0" applyNumberFormat="1" applyFont="1" applyBorder="1" applyAlignment="1">
      <alignment horizontal="center"/>
    </xf>
    <xf numFmtId="4" fontId="20" fillId="0" borderId="75" xfId="0" applyNumberFormat="1" applyFont="1" applyBorder="1" applyAlignment="1">
      <alignment horizontal="right"/>
    </xf>
    <xf numFmtId="4" fontId="20" fillId="0" borderId="44" xfId="0" applyNumberFormat="1" applyFont="1" applyBorder="1" applyAlignment="1">
      <alignment horizontal="right"/>
    </xf>
    <xf numFmtId="0" fontId="20" fillId="0" borderId="0" xfId="0" applyFont="1" applyBorder="1" applyAlignment="1">
      <alignment wrapText="1"/>
    </xf>
    <xf numFmtId="4" fontId="20" fillId="6" borderId="1" xfId="0" applyNumberFormat="1" applyFont="1" applyFill="1" applyBorder="1" applyAlignment="1">
      <alignment horizontal="right"/>
    </xf>
    <xf numFmtId="10" fontId="20" fillId="6" borderId="1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wrapText="1"/>
    </xf>
    <xf numFmtId="4" fontId="20" fillId="0" borderId="40" xfId="0" applyNumberFormat="1" applyFont="1" applyBorder="1" applyAlignment="1">
      <alignment horizontal="right"/>
    </xf>
    <xf numFmtId="4" fontId="20" fillId="0" borderId="27" xfId="0" applyNumberFormat="1" applyFont="1" applyBorder="1" applyAlignment="1">
      <alignment horizontal="right"/>
    </xf>
    <xf numFmtId="0" fontId="20" fillId="0" borderId="30" xfId="0" applyFont="1" applyBorder="1" applyAlignment="1">
      <alignment wrapText="1"/>
    </xf>
    <xf numFmtId="0" fontId="20" fillId="0" borderId="1" xfId="0" applyFont="1" applyBorder="1" applyAlignment="1">
      <alignment wrapText="1"/>
    </xf>
    <xf numFmtId="4" fontId="22" fillId="3" borderId="5" xfId="0" applyNumberFormat="1" applyFont="1" applyFill="1" applyBorder="1" applyAlignment="1">
      <alignment horizontal="right"/>
    </xf>
    <xf numFmtId="10" fontId="22" fillId="3" borderId="39" xfId="0" applyNumberFormat="1" applyFont="1" applyFill="1" applyBorder="1" applyAlignment="1">
      <alignment horizontal="center"/>
    </xf>
    <xf numFmtId="3" fontId="22" fillId="3" borderId="4" xfId="0" applyNumberFormat="1" applyFont="1" applyFill="1" applyBorder="1" applyAlignment="1">
      <alignment horizontal="center"/>
    </xf>
    <xf numFmtId="10" fontId="22" fillId="3" borderId="8" xfId="0" applyNumberFormat="1" applyFont="1" applyFill="1" applyBorder="1" applyAlignment="1">
      <alignment horizontal="center"/>
    </xf>
    <xf numFmtId="3" fontId="20" fillId="6" borderId="42" xfId="0" applyNumberFormat="1" applyFont="1" applyFill="1" applyBorder="1" applyAlignment="1">
      <alignment horizontal="center"/>
    </xf>
    <xf numFmtId="0" fontId="28" fillId="6" borderId="43" xfId="0" applyFont="1" applyFill="1" applyBorder="1" applyAlignment="1">
      <alignment wrapText="1"/>
    </xf>
    <xf numFmtId="0" fontId="31" fillId="2" borderId="6" xfId="0" applyFont="1" applyFill="1" applyBorder="1" applyAlignment="1">
      <alignment horizontal="center" vertical="top" wrapText="1"/>
    </xf>
    <xf numFmtId="0" fontId="31" fillId="2" borderId="9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15" fillId="0" borderId="49" xfId="0" applyFont="1" applyBorder="1" applyAlignment="1">
      <alignment horizontal="center" vertical="center" wrapText="1"/>
    </xf>
    <xf numFmtId="0" fontId="30" fillId="0" borderId="49" xfId="0" applyFont="1" applyBorder="1" applyAlignment="1">
      <alignment vertical="center" wrapText="1"/>
    </xf>
    <xf numFmtId="0" fontId="31" fillId="2" borderId="6" xfId="0" applyFont="1" applyFill="1" applyBorder="1" applyAlignment="1">
      <alignment horizontal="left" vertical="top" wrapText="1"/>
    </xf>
    <xf numFmtId="0" fontId="31" fillId="2" borderId="9" xfId="0" applyFont="1" applyFill="1" applyBorder="1" applyAlignment="1">
      <alignment horizontal="left" vertical="top" wrapText="1"/>
    </xf>
    <xf numFmtId="0" fontId="31" fillId="2" borderId="3" xfId="0" applyFont="1" applyFill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9" fillId="0" borderId="53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49" fontId="19" fillId="0" borderId="38" xfId="0" applyNumberFormat="1" applyFont="1" applyBorder="1" applyAlignment="1">
      <alignment horizontal="center"/>
    </xf>
    <xf numFmtId="49" fontId="19" fillId="0" borderId="19" xfId="0" applyNumberFormat="1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50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28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4" fontId="22" fillId="2" borderId="5" xfId="0" applyNumberFormat="1" applyFont="1" applyFill="1" applyBorder="1" applyAlignment="1">
      <alignment horizontal="center"/>
    </xf>
    <xf numFmtId="49" fontId="19" fillId="0" borderId="50" xfId="0" applyNumberFormat="1" applyFont="1" applyBorder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19" fillId="0" borderId="0" xfId="0" applyNumberFormat="1" applyFont="1" applyAlignment="1">
      <alignment horizontal="left" wrapText="1"/>
    </xf>
    <xf numFmtId="0" fontId="19" fillId="0" borderId="0" xfId="0" applyNumberFormat="1" applyFont="1" applyAlignment="1">
      <alignment horizontal="left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" fontId="9" fillId="2" borderId="1" xfId="0" applyNumberFormat="1" applyFont="1" applyFill="1" applyBorder="1" applyAlignment="1">
      <alignment vertical="distributed" wrapText="1"/>
    </xf>
    <xf numFmtId="4" fontId="9" fillId="0" borderId="1" xfId="0" applyNumberFormat="1" applyFont="1" applyBorder="1" applyAlignment="1">
      <alignment vertical="distributed" wrapText="1"/>
    </xf>
  </cellXfs>
  <cellStyles count="5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4" xr:uid="{00000000-0005-0000-0000-000003000000}"/>
    <cellStyle name="Финансовый" xfId="1" builtinId="3"/>
  </cellStyles>
  <dxfs count="0"/>
  <tableStyles count="0" defaultTableStyle="TableStyleMedium9" defaultPivotStyle="PivotStyleLight16"/>
  <colors>
    <mruColors>
      <color rgb="FFF8F8F8"/>
      <color rgb="FFFEF9F4"/>
      <color rgb="FFFEF2E8"/>
      <color rgb="FFFFF8EF"/>
      <color rgb="FFF8F7F2"/>
      <color rgb="FFFDFCF5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view="pageBreakPreview" topLeftCell="B1" zoomScale="115" zoomScaleSheetLayoutView="115" workbookViewId="0">
      <selection activeCell="A2" sqref="A2:G2"/>
    </sheetView>
  </sheetViews>
  <sheetFormatPr defaultRowHeight="15" x14ac:dyDescent="0.25"/>
  <cols>
    <col min="1" max="1" width="6.5703125" hidden="1" customWidth="1"/>
    <col min="2" max="2" width="64.42578125" customWidth="1"/>
    <col min="3" max="3" width="19.85546875" customWidth="1"/>
    <col min="4" max="4" width="17.28515625" bestFit="1" customWidth="1"/>
    <col min="5" max="5" width="18.42578125" customWidth="1"/>
    <col min="6" max="6" width="20.140625" customWidth="1"/>
    <col min="7" max="7" width="20.85546875" customWidth="1"/>
  </cols>
  <sheetData>
    <row r="1" spans="1:7" ht="73.5" customHeight="1" x14ac:dyDescent="0.25">
      <c r="A1" s="831" t="s">
        <v>304</v>
      </c>
      <c r="B1" s="831"/>
      <c r="C1" s="831"/>
      <c r="D1" s="831"/>
      <c r="E1" s="831"/>
      <c r="F1" s="831"/>
      <c r="G1" s="831"/>
    </row>
    <row r="2" spans="1:7" ht="53.25" customHeight="1" x14ac:dyDescent="0.25">
      <c r="A2" s="832" t="s">
        <v>472</v>
      </c>
      <c r="B2" s="832"/>
      <c r="C2" s="832"/>
      <c r="D2" s="832"/>
      <c r="E2" s="832"/>
      <c r="F2" s="832"/>
      <c r="G2" s="832"/>
    </row>
    <row r="3" spans="1:7" hidden="1" x14ac:dyDescent="0.25">
      <c r="A3" s="833" t="s">
        <v>305</v>
      </c>
      <c r="B3" s="833"/>
      <c r="C3" s="833"/>
      <c r="D3" s="833"/>
      <c r="E3" s="833"/>
      <c r="F3" s="833"/>
      <c r="G3" s="834"/>
    </row>
    <row r="4" spans="1:7" ht="15" hidden="1" customHeight="1" x14ac:dyDescent="0.25">
      <c r="A4" s="829" t="s">
        <v>0</v>
      </c>
      <c r="B4" s="839" t="s">
        <v>78</v>
      </c>
      <c r="C4" s="761"/>
      <c r="D4" s="762" t="s">
        <v>44</v>
      </c>
      <c r="E4" s="762" t="s">
        <v>280</v>
      </c>
      <c r="F4" s="762" t="s">
        <v>306</v>
      </c>
      <c r="G4" s="829" t="s">
        <v>83</v>
      </c>
    </row>
    <row r="5" spans="1:7" ht="39.75" hidden="1" customHeight="1" x14ac:dyDescent="0.25">
      <c r="A5" s="830"/>
      <c r="B5" s="840"/>
      <c r="C5" s="763"/>
      <c r="D5" s="764" t="s">
        <v>77</v>
      </c>
      <c r="E5" s="764" t="s">
        <v>77</v>
      </c>
      <c r="F5" s="764" t="s">
        <v>77</v>
      </c>
      <c r="G5" s="830"/>
    </row>
    <row r="6" spans="1:7" hidden="1" x14ac:dyDescent="0.25">
      <c r="A6" s="127"/>
      <c r="B6" s="127" t="s">
        <v>79</v>
      </c>
      <c r="C6" s="127"/>
      <c r="D6" s="765">
        <f>D8+D14</f>
        <v>15000000</v>
      </c>
      <c r="E6" s="765">
        <f t="shared" ref="E6:F6" si="0">E8+E14</f>
        <v>0</v>
      </c>
      <c r="F6" s="765">
        <f t="shared" si="0"/>
        <v>0</v>
      </c>
      <c r="G6" s="128"/>
    </row>
    <row r="7" spans="1:7" hidden="1" x14ac:dyDescent="0.25">
      <c r="A7" s="129"/>
      <c r="B7" s="129" t="s">
        <v>80</v>
      </c>
      <c r="C7" s="129"/>
      <c r="D7" s="130"/>
      <c r="E7" s="131"/>
      <c r="F7" s="131"/>
      <c r="G7" s="129"/>
    </row>
    <row r="8" spans="1:7" ht="16.5" hidden="1" customHeight="1" x14ac:dyDescent="0.25">
      <c r="A8" s="132"/>
      <c r="B8" s="132" t="s">
        <v>206</v>
      </c>
      <c r="C8" s="132"/>
      <c r="D8" s="766">
        <f>D9</f>
        <v>0</v>
      </c>
      <c r="E8" s="766">
        <f t="shared" ref="E8:F8" si="1">E9</f>
        <v>0</v>
      </c>
      <c r="F8" s="766">
        <f t="shared" si="1"/>
        <v>0</v>
      </c>
      <c r="G8" s="133"/>
    </row>
    <row r="9" spans="1:7" ht="34.5" hidden="1" customHeight="1" x14ac:dyDescent="0.25">
      <c r="A9" s="132"/>
      <c r="B9" s="134" t="s">
        <v>279</v>
      </c>
      <c r="C9" s="134"/>
      <c r="D9" s="135"/>
      <c r="E9" s="767"/>
      <c r="F9" s="767"/>
      <c r="G9" s="835"/>
    </row>
    <row r="10" spans="1:7" ht="0.75" hidden="1" customHeight="1" x14ac:dyDescent="0.25">
      <c r="A10" s="129"/>
      <c r="B10" s="129"/>
      <c r="C10" s="129"/>
      <c r="D10" s="130"/>
      <c r="E10" s="131"/>
      <c r="F10" s="131"/>
      <c r="G10" s="836"/>
    </row>
    <row r="11" spans="1:7" ht="3" hidden="1" customHeight="1" x14ac:dyDescent="0.25">
      <c r="A11" s="129"/>
      <c r="B11" s="129"/>
      <c r="C11" s="129"/>
      <c r="D11" s="130"/>
      <c r="E11" s="131"/>
      <c r="F11" s="131"/>
      <c r="G11" s="836"/>
    </row>
    <row r="12" spans="1:7" ht="15" hidden="1" customHeight="1" x14ac:dyDescent="0.25">
      <c r="A12" s="129"/>
      <c r="B12" s="129"/>
      <c r="C12" s="129"/>
      <c r="D12" s="130"/>
      <c r="E12" s="131"/>
      <c r="F12" s="131"/>
      <c r="G12" s="836"/>
    </row>
    <row r="13" spans="1:7" ht="25.5" hidden="1" customHeight="1" x14ac:dyDescent="0.25">
      <c r="A13" s="129"/>
      <c r="B13" s="129"/>
      <c r="C13" s="129"/>
      <c r="D13" s="130"/>
      <c r="E13" s="131"/>
      <c r="F13" s="131"/>
      <c r="G13" s="837"/>
    </row>
    <row r="14" spans="1:7" s="217" customFormat="1" ht="19.5" hidden="1" customHeight="1" x14ac:dyDescent="0.25">
      <c r="A14" s="768"/>
      <c r="B14" s="132" t="s">
        <v>207</v>
      </c>
      <c r="C14" s="132"/>
      <c r="D14" s="766">
        <f>D15+D16+D17+D18+D19+D20+D21</f>
        <v>15000000</v>
      </c>
      <c r="E14" s="766">
        <f t="shared" ref="E14:F14" si="2">E15+E16+E17+E18+E19+E20+E21</f>
        <v>0</v>
      </c>
      <c r="F14" s="766">
        <f t="shared" si="2"/>
        <v>0</v>
      </c>
      <c r="G14" s="132"/>
    </row>
    <row r="15" spans="1:7" ht="40.5" hidden="1" customHeight="1" x14ac:dyDescent="0.25">
      <c r="A15" s="129"/>
      <c r="B15" s="129" t="s">
        <v>444</v>
      </c>
      <c r="C15" s="769" t="s">
        <v>443</v>
      </c>
      <c r="D15" s="130">
        <v>15000000</v>
      </c>
      <c r="E15" s="131"/>
      <c r="F15" s="131"/>
      <c r="G15" s="129" t="s">
        <v>468</v>
      </c>
    </row>
    <row r="16" spans="1:7" ht="0.75" hidden="1" customHeight="1" x14ac:dyDescent="0.25">
      <c r="A16" s="129"/>
      <c r="B16" s="129"/>
      <c r="C16" s="129"/>
      <c r="D16" s="130"/>
      <c r="E16" s="131"/>
      <c r="F16" s="131"/>
      <c r="G16" s="129"/>
    </row>
    <row r="17" spans="1:7" ht="34.5" hidden="1" customHeight="1" x14ac:dyDescent="0.25">
      <c r="A17" s="129"/>
      <c r="B17" s="129"/>
      <c r="C17" s="129"/>
      <c r="D17" s="130"/>
      <c r="E17" s="770"/>
      <c r="F17" s="770"/>
      <c r="G17" s="771"/>
    </row>
    <row r="18" spans="1:7" ht="22.5" hidden="1" customHeight="1" x14ac:dyDescent="0.25">
      <c r="A18" s="129"/>
      <c r="B18" s="129" t="s">
        <v>232</v>
      </c>
      <c r="C18" s="129"/>
      <c r="D18" s="130"/>
      <c r="E18" s="131"/>
      <c r="F18" s="131"/>
      <c r="G18" s="129"/>
    </row>
    <row r="19" spans="1:7" ht="11.25" hidden="1" customHeight="1" x14ac:dyDescent="0.25">
      <c r="A19" s="129"/>
      <c r="B19" s="129" t="s">
        <v>233</v>
      </c>
      <c r="C19" s="129"/>
      <c r="D19" s="130"/>
      <c r="E19" s="131"/>
      <c r="F19" s="131"/>
      <c r="G19" s="129"/>
    </row>
    <row r="20" spans="1:7" ht="18" hidden="1" customHeight="1" x14ac:dyDescent="0.25">
      <c r="A20" s="129"/>
      <c r="B20" s="129" t="s">
        <v>234</v>
      </c>
      <c r="C20" s="129"/>
      <c r="D20" s="130"/>
      <c r="E20" s="131"/>
      <c r="F20" s="131"/>
      <c r="G20" s="129"/>
    </row>
    <row r="21" spans="1:7" ht="14.25" hidden="1" customHeight="1" x14ac:dyDescent="0.25">
      <c r="A21" s="129"/>
      <c r="B21" s="129" t="s">
        <v>235</v>
      </c>
      <c r="C21" s="129"/>
      <c r="D21" s="130"/>
      <c r="E21" s="131"/>
      <c r="F21" s="131"/>
      <c r="G21" s="129"/>
    </row>
    <row r="22" spans="1:7" ht="15.75" hidden="1" customHeight="1" x14ac:dyDescent="0.25">
      <c r="A22" s="127"/>
      <c r="B22" s="127" t="s">
        <v>208</v>
      </c>
      <c r="C22" s="127"/>
      <c r="D22" s="765">
        <f>D23+D25+D31+D47</f>
        <v>557208380.60000002</v>
      </c>
      <c r="E22" s="765">
        <f>E23+E25+E31+E47</f>
        <v>320720885</v>
      </c>
      <c r="F22" s="765">
        <f>F23+F25+F31+F47</f>
        <v>335273814</v>
      </c>
      <c r="G22" s="128"/>
    </row>
    <row r="23" spans="1:7" ht="27" hidden="1" customHeight="1" x14ac:dyDescent="0.25">
      <c r="A23" s="127"/>
      <c r="B23" s="772" t="s">
        <v>219</v>
      </c>
      <c r="C23" s="773"/>
      <c r="D23" s="765">
        <f>D24</f>
        <v>9000000</v>
      </c>
      <c r="E23" s="136"/>
      <c r="F23" s="136"/>
      <c r="G23" s="127"/>
    </row>
    <row r="24" spans="1:7" ht="24" hidden="1" customHeight="1" x14ac:dyDescent="0.25">
      <c r="A24" s="127"/>
      <c r="B24" s="774" t="s">
        <v>307</v>
      </c>
      <c r="C24" s="775" t="s">
        <v>308</v>
      </c>
      <c r="D24" s="776">
        <v>9000000</v>
      </c>
      <c r="E24" s="136"/>
      <c r="F24" s="136"/>
      <c r="G24" s="128"/>
    </row>
    <row r="25" spans="1:7" ht="28.5" hidden="1" customHeight="1" x14ac:dyDescent="0.25">
      <c r="A25" s="132"/>
      <c r="B25" s="132" t="s">
        <v>81</v>
      </c>
      <c r="C25" s="777"/>
      <c r="D25" s="766">
        <f>D26+D27+D28+D29</f>
        <v>5023209.5999999996</v>
      </c>
      <c r="E25" s="766">
        <f t="shared" ref="E25:F25" si="3">E26+E27+E28+E29</f>
        <v>0</v>
      </c>
      <c r="F25" s="766">
        <f t="shared" si="3"/>
        <v>779</v>
      </c>
      <c r="G25" s="133"/>
    </row>
    <row r="26" spans="1:7" ht="40.5" hidden="1" customHeight="1" x14ac:dyDescent="0.25">
      <c r="A26" s="132"/>
      <c r="B26" s="134" t="s">
        <v>463</v>
      </c>
      <c r="C26" s="778" t="s">
        <v>464</v>
      </c>
      <c r="D26" s="135">
        <v>0</v>
      </c>
      <c r="E26" s="135">
        <v>0</v>
      </c>
      <c r="F26" s="135">
        <v>779</v>
      </c>
      <c r="G26" s="841" t="s">
        <v>469</v>
      </c>
    </row>
    <row r="27" spans="1:7" ht="25.5" hidden="1" x14ac:dyDescent="0.25">
      <c r="A27" s="129"/>
      <c r="B27" s="129" t="s">
        <v>282</v>
      </c>
      <c r="C27" s="769" t="s">
        <v>309</v>
      </c>
      <c r="D27" s="130">
        <v>799449</v>
      </c>
      <c r="E27" s="137"/>
      <c r="F27" s="138"/>
      <c r="G27" s="842"/>
    </row>
    <row r="28" spans="1:7" ht="39.75" hidden="1" customHeight="1" x14ac:dyDescent="0.25">
      <c r="A28" s="129"/>
      <c r="B28" s="129" t="s">
        <v>281</v>
      </c>
      <c r="C28" s="769" t="s">
        <v>310</v>
      </c>
      <c r="D28" s="130">
        <v>2500000</v>
      </c>
      <c r="E28" s="137"/>
      <c r="F28" s="138"/>
      <c r="G28" s="842"/>
    </row>
    <row r="29" spans="1:7" ht="45.75" hidden="1" customHeight="1" x14ac:dyDescent="0.25">
      <c r="A29" s="129"/>
      <c r="B29" s="129" t="s">
        <v>312</v>
      </c>
      <c r="C29" s="769" t="s">
        <v>311</v>
      </c>
      <c r="D29" s="130">
        <v>1723760.6</v>
      </c>
      <c r="E29" s="137"/>
      <c r="F29" s="138"/>
      <c r="G29" s="842"/>
    </row>
    <row r="30" spans="1:7" ht="10.5" hidden="1" customHeight="1" x14ac:dyDescent="0.25">
      <c r="A30" s="134"/>
      <c r="B30" s="139"/>
      <c r="C30" s="139"/>
      <c r="D30" s="135"/>
      <c r="E30" s="140"/>
      <c r="F30" s="140"/>
      <c r="G30" s="843"/>
    </row>
    <row r="31" spans="1:7" ht="24.75" hidden="1" customHeight="1" x14ac:dyDescent="0.25">
      <c r="A31" s="132"/>
      <c r="B31" s="132" t="s">
        <v>82</v>
      </c>
      <c r="C31" s="132"/>
      <c r="D31" s="779">
        <f>D33+D35+D36+D37+D38+D39+D40</f>
        <v>174892993</v>
      </c>
      <c r="E31" s="779">
        <f>E33+E34+E35+E36+E37+E38+E39+E40</f>
        <v>186972063</v>
      </c>
      <c r="F31" s="779">
        <f>F33+F34+F35+F36+F37+F38+F39+F40</f>
        <v>188096234</v>
      </c>
      <c r="G31" s="133"/>
    </row>
    <row r="32" spans="1:7" ht="0.75" hidden="1" customHeight="1" x14ac:dyDescent="0.25">
      <c r="A32" s="132"/>
      <c r="B32" s="134" t="s">
        <v>236</v>
      </c>
      <c r="C32" s="134"/>
      <c r="D32" s="147"/>
      <c r="E32" s="145"/>
      <c r="F32" s="145"/>
      <c r="G32" s="146"/>
    </row>
    <row r="33" spans="1:7" ht="46.5" hidden="1" customHeight="1" x14ac:dyDescent="0.25">
      <c r="A33" s="129"/>
      <c r="B33" s="142" t="s">
        <v>313</v>
      </c>
      <c r="C33" s="780" t="s">
        <v>314</v>
      </c>
      <c r="D33" s="141">
        <v>348300</v>
      </c>
      <c r="E33" s="138"/>
      <c r="F33" s="138"/>
      <c r="G33" s="838" t="s">
        <v>469</v>
      </c>
    </row>
    <row r="34" spans="1:7" ht="46.5" hidden="1" customHeight="1" x14ac:dyDescent="0.25">
      <c r="A34" s="129"/>
      <c r="B34" s="142" t="s">
        <v>465</v>
      </c>
      <c r="C34" s="780" t="s">
        <v>466</v>
      </c>
      <c r="D34" s="141"/>
      <c r="E34" s="138">
        <v>616600</v>
      </c>
      <c r="F34" s="138">
        <v>624900</v>
      </c>
      <c r="G34" s="838"/>
    </row>
    <row r="35" spans="1:7" ht="42" hidden="1" customHeight="1" x14ac:dyDescent="0.25">
      <c r="A35" s="129"/>
      <c r="B35" s="142" t="s">
        <v>315</v>
      </c>
      <c r="C35" s="780" t="s">
        <v>316</v>
      </c>
      <c r="D35" s="141">
        <v>29094674</v>
      </c>
      <c r="E35" s="130">
        <f>32038646-616600</f>
        <v>31422046</v>
      </c>
      <c r="F35" s="130">
        <f>31602582-624900</f>
        <v>30977682</v>
      </c>
      <c r="G35" s="838"/>
    </row>
    <row r="36" spans="1:7" ht="39.75" hidden="1" customHeight="1" x14ac:dyDescent="0.25">
      <c r="A36" s="129"/>
      <c r="B36" s="142" t="s">
        <v>317</v>
      </c>
      <c r="C36" s="780" t="s">
        <v>318</v>
      </c>
      <c r="D36" s="141">
        <v>100</v>
      </c>
      <c r="E36" s="138"/>
      <c r="F36" s="138"/>
      <c r="G36" s="838"/>
    </row>
    <row r="37" spans="1:7" ht="29.25" hidden="1" customHeight="1" x14ac:dyDescent="0.25">
      <c r="A37" s="129"/>
      <c r="B37" s="142" t="s">
        <v>319</v>
      </c>
      <c r="C37" s="780" t="s">
        <v>320</v>
      </c>
      <c r="D37" s="141">
        <v>88972356</v>
      </c>
      <c r="E37" s="138">
        <v>88625383</v>
      </c>
      <c r="F37" s="138">
        <v>90302003</v>
      </c>
      <c r="G37" s="838"/>
    </row>
    <row r="38" spans="1:7" ht="40.5" hidden="1" customHeight="1" x14ac:dyDescent="0.25">
      <c r="A38" s="129"/>
      <c r="B38" s="139" t="s">
        <v>321</v>
      </c>
      <c r="C38" s="781" t="s">
        <v>322</v>
      </c>
      <c r="D38" s="782">
        <v>23438829</v>
      </c>
      <c r="E38" s="130">
        <v>23438829</v>
      </c>
      <c r="F38" s="130">
        <v>23438829</v>
      </c>
      <c r="G38" s="838"/>
    </row>
    <row r="39" spans="1:7" ht="38.25" hidden="1" customHeight="1" x14ac:dyDescent="0.25">
      <c r="A39" s="129"/>
      <c r="B39" s="142" t="s">
        <v>323</v>
      </c>
      <c r="C39" s="780" t="s">
        <v>324</v>
      </c>
      <c r="D39" s="141">
        <v>20216134</v>
      </c>
      <c r="E39" s="138">
        <v>30046605</v>
      </c>
      <c r="F39" s="138">
        <v>29930220</v>
      </c>
      <c r="G39" s="838"/>
    </row>
    <row r="40" spans="1:7" ht="39.75" hidden="1" customHeight="1" x14ac:dyDescent="0.25">
      <c r="A40" s="129"/>
      <c r="B40" s="142" t="s">
        <v>325</v>
      </c>
      <c r="C40" s="780" t="s">
        <v>326</v>
      </c>
      <c r="D40" s="141">
        <v>12822600</v>
      </c>
      <c r="E40" s="138">
        <v>12822600</v>
      </c>
      <c r="F40" s="138">
        <v>12822600</v>
      </c>
      <c r="G40" s="838"/>
    </row>
    <row r="41" spans="1:7" ht="15" hidden="1" customHeight="1" x14ac:dyDescent="0.25">
      <c r="A41" s="129"/>
      <c r="B41" s="142"/>
      <c r="C41" s="780"/>
      <c r="D41" s="141"/>
      <c r="E41" s="130"/>
      <c r="F41" s="130"/>
      <c r="G41" s="838"/>
    </row>
    <row r="42" spans="1:7" ht="38.25" hidden="1" x14ac:dyDescent="0.25">
      <c r="A42" s="129"/>
      <c r="B42" s="142" t="s">
        <v>267</v>
      </c>
      <c r="C42" s="142"/>
      <c r="D42" s="141"/>
      <c r="E42" s="138"/>
      <c r="F42" s="138"/>
      <c r="G42" s="838"/>
    </row>
    <row r="43" spans="1:7" ht="51" hidden="1" customHeight="1" x14ac:dyDescent="0.25">
      <c r="A43" s="129"/>
      <c r="B43" s="142" t="s">
        <v>258</v>
      </c>
      <c r="C43" s="142"/>
      <c r="D43" s="148"/>
      <c r="E43" s="138"/>
      <c r="F43" s="138"/>
      <c r="G43" s="838"/>
    </row>
    <row r="44" spans="1:7" ht="55.5" hidden="1" customHeight="1" x14ac:dyDescent="0.25">
      <c r="A44" s="129"/>
      <c r="B44" s="142" t="s">
        <v>261</v>
      </c>
      <c r="C44" s="142"/>
      <c r="D44" s="148"/>
      <c r="E44" s="138"/>
      <c r="F44" s="138"/>
      <c r="G44" s="838"/>
    </row>
    <row r="45" spans="1:7" ht="43.5" hidden="1" customHeight="1" x14ac:dyDescent="0.25">
      <c r="A45" s="129"/>
      <c r="B45" s="142" t="s">
        <v>259</v>
      </c>
      <c r="C45" s="142"/>
      <c r="D45" s="148"/>
      <c r="E45" s="138"/>
      <c r="F45" s="138"/>
      <c r="G45" s="838"/>
    </row>
    <row r="46" spans="1:7" ht="36.75" hidden="1" customHeight="1" x14ac:dyDescent="0.25">
      <c r="A46" s="129"/>
      <c r="B46" s="142" t="s">
        <v>268</v>
      </c>
      <c r="C46" s="142"/>
      <c r="D46" s="148"/>
      <c r="E46" s="138"/>
      <c r="F46" s="138"/>
      <c r="G46" s="149"/>
    </row>
    <row r="47" spans="1:7" hidden="1" x14ac:dyDescent="0.25">
      <c r="A47" s="150"/>
      <c r="B47" s="150" t="s">
        <v>84</v>
      </c>
      <c r="C47" s="150"/>
      <c r="D47" s="783">
        <f>D48+D93</f>
        <v>368292178</v>
      </c>
      <c r="E47" s="783">
        <f t="shared" ref="E47:F47" si="4">E48</f>
        <v>133748822</v>
      </c>
      <c r="F47" s="783">
        <f t="shared" si="4"/>
        <v>147176801</v>
      </c>
      <c r="G47" s="133"/>
    </row>
    <row r="48" spans="1:7" ht="32.25" hidden="1" customHeight="1" x14ac:dyDescent="0.25">
      <c r="A48" s="151"/>
      <c r="B48" s="132" t="s">
        <v>197</v>
      </c>
      <c r="C48" s="132"/>
      <c r="D48" s="784">
        <f>SUM(D49:D92)</f>
        <v>367292178</v>
      </c>
      <c r="E48" s="784">
        <f t="shared" ref="E48:F48" si="5">SUM(E49:E92)</f>
        <v>133748822</v>
      </c>
      <c r="F48" s="784">
        <f t="shared" si="5"/>
        <v>147176801</v>
      </c>
      <c r="G48" s="133"/>
    </row>
    <row r="49" spans="1:7" ht="32.25" hidden="1" customHeight="1" x14ac:dyDescent="0.25">
      <c r="A49" s="151"/>
      <c r="B49" s="785" t="s">
        <v>383</v>
      </c>
      <c r="C49" s="786" t="s">
        <v>330</v>
      </c>
      <c r="D49" s="787">
        <v>731700</v>
      </c>
      <c r="E49" s="787">
        <v>731700</v>
      </c>
      <c r="F49" s="787">
        <v>731700</v>
      </c>
      <c r="G49" s="826" t="s">
        <v>183</v>
      </c>
    </row>
    <row r="50" spans="1:7" ht="42.75" hidden="1" customHeight="1" x14ac:dyDescent="0.25">
      <c r="A50" s="151"/>
      <c r="B50" s="785" t="s">
        <v>333</v>
      </c>
      <c r="C50" s="786" t="s">
        <v>331</v>
      </c>
      <c r="D50" s="787">
        <v>4445000</v>
      </c>
      <c r="E50" s="787">
        <v>5556000</v>
      </c>
      <c r="F50" s="787">
        <v>5556000</v>
      </c>
      <c r="G50" s="827"/>
    </row>
    <row r="51" spans="1:7" ht="42.75" hidden="1" customHeight="1" x14ac:dyDescent="0.25">
      <c r="A51" s="151"/>
      <c r="B51" s="785" t="s">
        <v>399</v>
      </c>
      <c r="C51" s="786" t="s">
        <v>397</v>
      </c>
      <c r="D51" s="787">
        <v>511215</v>
      </c>
      <c r="E51" s="787"/>
      <c r="F51" s="787"/>
      <c r="G51" s="827"/>
    </row>
    <row r="52" spans="1:7" ht="52.5" hidden="1" customHeight="1" x14ac:dyDescent="0.25">
      <c r="A52" s="151"/>
      <c r="B52" s="785" t="s">
        <v>287</v>
      </c>
      <c r="C52" s="786" t="s">
        <v>329</v>
      </c>
      <c r="D52" s="787">
        <v>195000</v>
      </c>
      <c r="E52" s="788">
        <v>0</v>
      </c>
      <c r="F52" s="788">
        <v>0</v>
      </c>
      <c r="G52" s="827"/>
    </row>
    <row r="53" spans="1:7" ht="32.25" hidden="1" customHeight="1" x14ac:dyDescent="0.25">
      <c r="A53" s="151"/>
      <c r="B53" s="785" t="s">
        <v>400</v>
      </c>
      <c r="C53" s="786" t="s">
        <v>398</v>
      </c>
      <c r="D53" s="787">
        <v>2190574</v>
      </c>
      <c r="E53" s="788"/>
      <c r="F53" s="788"/>
      <c r="G53" s="827"/>
    </row>
    <row r="54" spans="1:7" ht="40.5" hidden="1" customHeight="1" x14ac:dyDescent="0.25">
      <c r="A54" s="151"/>
      <c r="B54" s="785" t="s">
        <v>283</v>
      </c>
      <c r="C54" s="786" t="s">
        <v>332</v>
      </c>
      <c r="D54" s="787">
        <f>32630+2824+23531</f>
        <v>58985</v>
      </c>
      <c r="E54" s="788">
        <v>0</v>
      </c>
      <c r="F54" s="788">
        <v>0</v>
      </c>
      <c r="G54" s="827"/>
    </row>
    <row r="55" spans="1:7" ht="29.25" hidden="1" customHeight="1" x14ac:dyDescent="0.25">
      <c r="A55" s="151"/>
      <c r="B55" s="785" t="s">
        <v>334</v>
      </c>
      <c r="C55" s="786" t="s">
        <v>335</v>
      </c>
      <c r="D55" s="135">
        <v>250000</v>
      </c>
      <c r="E55" s="788">
        <v>250000</v>
      </c>
      <c r="F55" s="788">
        <v>250000</v>
      </c>
      <c r="G55" s="827"/>
    </row>
    <row r="56" spans="1:7" ht="29.25" hidden="1" customHeight="1" x14ac:dyDescent="0.25">
      <c r="A56" s="151"/>
      <c r="B56" s="785" t="s">
        <v>402</v>
      </c>
      <c r="C56" s="786" t="s">
        <v>401</v>
      </c>
      <c r="D56" s="135">
        <v>1058198</v>
      </c>
      <c r="E56" s="788"/>
      <c r="F56" s="788"/>
      <c r="G56" s="827"/>
    </row>
    <row r="57" spans="1:7" ht="31.5" hidden="1" customHeight="1" x14ac:dyDescent="0.25">
      <c r="A57" s="151"/>
      <c r="B57" s="785" t="s">
        <v>298</v>
      </c>
      <c r="C57" s="786" t="s">
        <v>336</v>
      </c>
      <c r="D57" s="135">
        <f>10633459+5001996</f>
        <v>15635455</v>
      </c>
      <c r="E57" s="788">
        <v>21137750</v>
      </c>
      <c r="F57" s="788">
        <v>20763496</v>
      </c>
      <c r="G57" s="827"/>
    </row>
    <row r="58" spans="1:7" ht="31.5" hidden="1" customHeight="1" x14ac:dyDescent="0.25">
      <c r="A58" s="151"/>
      <c r="B58" s="785" t="s">
        <v>384</v>
      </c>
      <c r="C58" s="786" t="s">
        <v>368</v>
      </c>
      <c r="D58" s="135">
        <v>1300000</v>
      </c>
      <c r="E58" s="788">
        <v>1400000</v>
      </c>
      <c r="F58" s="788">
        <v>1500000</v>
      </c>
      <c r="G58" s="827"/>
    </row>
    <row r="59" spans="1:7" ht="27.75" hidden="1" customHeight="1" x14ac:dyDescent="0.25">
      <c r="A59" s="151"/>
      <c r="B59" s="785" t="s">
        <v>337</v>
      </c>
      <c r="C59" s="786" t="s">
        <v>338</v>
      </c>
      <c r="D59" s="135">
        <v>0</v>
      </c>
      <c r="E59" s="788">
        <v>0</v>
      </c>
      <c r="F59" s="788">
        <v>8944100</v>
      </c>
      <c r="G59" s="827"/>
    </row>
    <row r="60" spans="1:7" ht="27.75" hidden="1" customHeight="1" x14ac:dyDescent="0.25">
      <c r="A60" s="151"/>
      <c r="B60" s="785" t="s">
        <v>385</v>
      </c>
      <c r="C60" s="786" t="s">
        <v>369</v>
      </c>
      <c r="D60" s="135">
        <f>500000+255130</f>
        <v>755130</v>
      </c>
      <c r="E60" s="788">
        <v>600000</v>
      </c>
      <c r="F60" s="788">
        <v>700000</v>
      </c>
      <c r="G60" s="827"/>
    </row>
    <row r="61" spans="1:7" ht="27" hidden="1" customHeight="1" x14ac:dyDescent="0.25">
      <c r="A61" s="129"/>
      <c r="B61" s="789" t="s">
        <v>85</v>
      </c>
      <c r="C61" s="790" t="s">
        <v>339</v>
      </c>
      <c r="D61" s="141">
        <f>(1500000+126040)+218010</f>
        <v>1844050</v>
      </c>
      <c r="E61" s="138">
        <v>1500000</v>
      </c>
      <c r="F61" s="138">
        <v>2400000</v>
      </c>
      <c r="G61" s="827"/>
    </row>
    <row r="62" spans="1:7" ht="27.75" hidden="1" customHeight="1" x14ac:dyDescent="0.25">
      <c r="A62" s="129"/>
      <c r="B62" s="789" t="s">
        <v>257</v>
      </c>
      <c r="C62" s="790" t="s">
        <v>340</v>
      </c>
      <c r="D62" s="141">
        <v>350000</v>
      </c>
      <c r="E62" s="138"/>
      <c r="F62" s="138"/>
      <c r="G62" s="827"/>
    </row>
    <row r="63" spans="1:7" ht="29.25" hidden="1" customHeight="1" x14ac:dyDescent="0.25">
      <c r="A63" s="129"/>
      <c r="B63" s="789" t="s">
        <v>299</v>
      </c>
      <c r="C63" s="790" t="s">
        <v>341</v>
      </c>
      <c r="D63" s="141">
        <v>13114777</v>
      </c>
      <c r="E63" s="138">
        <v>12288066</v>
      </c>
      <c r="F63" s="138">
        <v>12288066</v>
      </c>
      <c r="G63" s="827"/>
    </row>
    <row r="64" spans="1:7" ht="28.5" hidden="1" customHeight="1" x14ac:dyDescent="0.25">
      <c r="A64" s="129"/>
      <c r="B64" s="789" t="s">
        <v>300</v>
      </c>
      <c r="C64" s="790" t="s">
        <v>370</v>
      </c>
      <c r="D64" s="141">
        <f>1676848+15000</f>
        <v>1691848</v>
      </c>
      <c r="E64" s="138">
        <v>1200000</v>
      </c>
      <c r="F64" s="138">
        <v>1200000</v>
      </c>
      <c r="G64" s="827"/>
    </row>
    <row r="65" spans="1:7" ht="27" hidden="1" customHeight="1" x14ac:dyDescent="0.25">
      <c r="A65" s="129"/>
      <c r="B65" s="789" t="s">
        <v>301</v>
      </c>
      <c r="C65" s="790" t="s">
        <v>342</v>
      </c>
      <c r="D65" s="141">
        <f>16761411+3261413</f>
        <v>20022824</v>
      </c>
      <c r="E65" s="138">
        <v>1792850</v>
      </c>
      <c r="F65" s="138">
        <v>2355850</v>
      </c>
      <c r="G65" s="827"/>
    </row>
    <row r="66" spans="1:7" ht="27.75" hidden="1" customHeight="1" x14ac:dyDescent="0.25">
      <c r="A66" s="129"/>
      <c r="B66" s="789" t="s">
        <v>302</v>
      </c>
      <c r="C66" s="790" t="s">
        <v>343</v>
      </c>
      <c r="D66" s="141">
        <f>3733043+743549</f>
        <v>4476592</v>
      </c>
      <c r="E66" s="138">
        <v>3000000</v>
      </c>
      <c r="F66" s="138">
        <v>4053657</v>
      </c>
      <c r="G66" s="827"/>
    </row>
    <row r="67" spans="1:7" ht="40.5" hidden="1" customHeight="1" x14ac:dyDescent="0.25">
      <c r="A67" s="129"/>
      <c r="B67" s="142" t="s">
        <v>344</v>
      </c>
      <c r="C67" s="780" t="s">
        <v>345</v>
      </c>
      <c r="D67" s="141">
        <v>500000</v>
      </c>
      <c r="E67" s="138">
        <v>470000</v>
      </c>
      <c r="F67" s="138">
        <v>470000</v>
      </c>
      <c r="G67" s="827"/>
    </row>
    <row r="68" spans="1:7" ht="28.5" hidden="1" customHeight="1" x14ac:dyDescent="0.25">
      <c r="A68" s="129"/>
      <c r="B68" s="142" t="s">
        <v>346</v>
      </c>
      <c r="C68" s="780" t="s">
        <v>347</v>
      </c>
      <c r="D68" s="141">
        <v>656864</v>
      </c>
      <c r="E68" s="138">
        <v>400000</v>
      </c>
      <c r="F68" s="138">
        <v>700000</v>
      </c>
      <c r="G68" s="827"/>
    </row>
    <row r="69" spans="1:7" ht="29.25" hidden="1" customHeight="1" x14ac:dyDescent="0.25">
      <c r="A69" s="129"/>
      <c r="B69" s="142" t="s">
        <v>348</v>
      </c>
      <c r="C69" s="780" t="s">
        <v>349</v>
      </c>
      <c r="D69" s="141">
        <v>5666436</v>
      </c>
      <c r="E69" s="138">
        <v>2063052</v>
      </c>
      <c r="F69" s="138">
        <v>1741138</v>
      </c>
      <c r="G69" s="827"/>
    </row>
    <row r="70" spans="1:7" ht="42" hidden="1" customHeight="1" x14ac:dyDescent="0.25">
      <c r="A70" s="129"/>
      <c r="B70" s="142" t="s">
        <v>445</v>
      </c>
      <c r="C70" s="780" t="s">
        <v>382</v>
      </c>
      <c r="D70" s="141">
        <v>173661</v>
      </c>
      <c r="E70" s="138">
        <v>0</v>
      </c>
      <c r="F70" s="138">
        <v>0</v>
      </c>
      <c r="G70" s="827"/>
    </row>
    <row r="71" spans="1:7" ht="31.5" hidden="1" customHeight="1" x14ac:dyDescent="0.25">
      <c r="A71" s="129"/>
      <c r="B71" s="142" t="s">
        <v>350</v>
      </c>
      <c r="C71" s="780" t="s">
        <v>351</v>
      </c>
      <c r="D71" s="141">
        <v>350000</v>
      </c>
      <c r="E71" s="138">
        <v>350000</v>
      </c>
      <c r="F71" s="138">
        <v>350000</v>
      </c>
      <c r="G71" s="827"/>
    </row>
    <row r="72" spans="1:7" ht="42" hidden="1" customHeight="1" x14ac:dyDescent="0.25">
      <c r="A72" s="129"/>
      <c r="B72" s="142" t="s">
        <v>352</v>
      </c>
      <c r="C72" s="780" t="s">
        <v>353</v>
      </c>
      <c r="D72" s="141">
        <v>60000</v>
      </c>
      <c r="E72" s="138">
        <v>60000</v>
      </c>
      <c r="F72" s="138">
        <v>60000</v>
      </c>
      <c r="G72" s="827"/>
    </row>
    <row r="73" spans="1:7" ht="29.25" hidden="1" customHeight="1" x14ac:dyDescent="0.25">
      <c r="A73" s="129"/>
      <c r="B73" s="142" t="s">
        <v>86</v>
      </c>
      <c r="C73" s="780" t="s">
        <v>354</v>
      </c>
      <c r="D73" s="141">
        <f>5650214+4064274</f>
        <v>9714488</v>
      </c>
      <c r="E73" s="138">
        <v>1749000</v>
      </c>
      <c r="F73" s="138">
        <v>1760000</v>
      </c>
      <c r="G73" s="827"/>
    </row>
    <row r="74" spans="1:7" ht="16.5" hidden="1" customHeight="1" x14ac:dyDescent="0.25">
      <c r="A74" s="129"/>
      <c r="B74" s="791" t="s">
        <v>386</v>
      </c>
      <c r="C74" s="792" t="s">
        <v>371</v>
      </c>
      <c r="D74" s="141">
        <v>150000</v>
      </c>
      <c r="E74" s="138">
        <v>180000</v>
      </c>
      <c r="F74" s="138">
        <v>180000</v>
      </c>
      <c r="G74" s="827"/>
    </row>
    <row r="75" spans="1:7" ht="30.75" hidden="1" customHeight="1" x14ac:dyDescent="0.25">
      <c r="A75" s="129"/>
      <c r="B75" s="142" t="s">
        <v>387</v>
      </c>
      <c r="C75" s="780" t="s">
        <v>372</v>
      </c>
      <c r="D75" s="793">
        <v>600000</v>
      </c>
      <c r="E75" s="138">
        <v>550000</v>
      </c>
      <c r="F75" s="138">
        <v>600000</v>
      </c>
      <c r="G75" s="827"/>
    </row>
    <row r="76" spans="1:7" ht="30.75" hidden="1" customHeight="1" x14ac:dyDescent="0.25">
      <c r="A76" s="129"/>
      <c r="B76" s="142" t="s">
        <v>396</v>
      </c>
      <c r="C76" s="780" t="s">
        <v>381</v>
      </c>
      <c r="D76" s="793">
        <v>309134</v>
      </c>
      <c r="E76" s="138"/>
      <c r="F76" s="138"/>
      <c r="G76" s="827"/>
    </row>
    <row r="77" spans="1:7" ht="30.75" hidden="1" customHeight="1" x14ac:dyDescent="0.25">
      <c r="A77" s="129"/>
      <c r="B77" s="142" t="s">
        <v>388</v>
      </c>
      <c r="C77" s="780" t="s">
        <v>373</v>
      </c>
      <c r="D77" s="793">
        <v>100000</v>
      </c>
      <c r="E77" s="138">
        <v>100000</v>
      </c>
      <c r="F77" s="138">
        <v>100000</v>
      </c>
      <c r="G77" s="827"/>
    </row>
    <row r="78" spans="1:7" ht="30" hidden="1" customHeight="1" x14ac:dyDescent="0.25">
      <c r="A78" s="129"/>
      <c r="B78" s="142" t="s">
        <v>355</v>
      </c>
      <c r="C78" s="780" t="s">
        <v>446</v>
      </c>
      <c r="D78" s="141">
        <v>450000</v>
      </c>
      <c r="E78" s="138">
        <v>210000</v>
      </c>
      <c r="F78" s="138">
        <v>210000</v>
      </c>
      <c r="G78" s="827"/>
    </row>
    <row r="79" spans="1:7" ht="45.75" hidden="1" customHeight="1" x14ac:dyDescent="0.25">
      <c r="A79" s="129"/>
      <c r="B79" s="142" t="s">
        <v>356</v>
      </c>
      <c r="C79" s="780" t="s">
        <v>357</v>
      </c>
      <c r="D79" s="141">
        <v>2702975</v>
      </c>
      <c r="E79" s="138">
        <f>2187708-1216834</f>
        <v>970874</v>
      </c>
      <c r="F79" s="138">
        <v>623000</v>
      </c>
      <c r="G79" s="827"/>
    </row>
    <row r="80" spans="1:7" ht="29.25" hidden="1" customHeight="1" x14ac:dyDescent="0.25">
      <c r="A80" s="129"/>
      <c r="B80" s="142" t="s">
        <v>358</v>
      </c>
      <c r="C80" s="780" t="s">
        <v>359</v>
      </c>
      <c r="D80" s="141">
        <f>1916648+1062859</f>
        <v>2979507</v>
      </c>
      <c r="E80" s="138">
        <v>2000000</v>
      </c>
      <c r="F80" s="138">
        <v>3000000</v>
      </c>
      <c r="G80" s="827"/>
    </row>
    <row r="81" spans="1:7" ht="28.5" hidden="1" customHeight="1" x14ac:dyDescent="0.25">
      <c r="A81" s="129"/>
      <c r="B81" s="142" t="s">
        <v>360</v>
      </c>
      <c r="C81" s="780" t="s">
        <v>361</v>
      </c>
      <c r="D81" s="141">
        <v>300000</v>
      </c>
      <c r="E81" s="138">
        <v>0</v>
      </c>
      <c r="F81" s="138">
        <v>0</v>
      </c>
      <c r="G81" s="827"/>
    </row>
    <row r="82" spans="1:7" ht="27.75" hidden="1" customHeight="1" x14ac:dyDescent="0.25">
      <c r="A82" s="129"/>
      <c r="B82" s="142" t="s">
        <v>87</v>
      </c>
      <c r="C82" s="780" t="s">
        <v>362</v>
      </c>
      <c r="D82" s="141">
        <f>19533624-2659356</f>
        <v>16874268</v>
      </c>
      <c r="E82" s="138">
        <v>10637320</v>
      </c>
      <c r="F82" s="138">
        <v>12087584</v>
      </c>
      <c r="G82" s="827"/>
    </row>
    <row r="83" spans="1:7" ht="27.75" hidden="1" customHeight="1" x14ac:dyDescent="0.25">
      <c r="A83" s="129"/>
      <c r="B83" s="142" t="s">
        <v>363</v>
      </c>
      <c r="C83" s="780" t="s">
        <v>364</v>
      </c>
      <c r="D83" s="141">
        <v>650346</v>
      </c>
      <c r="E83" s="138">
        <v>650346</v>
      </c>
      <c r="F83" s="138">
        <v>650346</v>
      </c>
      <c r="G83" s="827"/>
    </row>
    <row r="84" spans="1:7" ht="27.75" hidden="1" customHeight="1" x14ac:dyDescent="0.25">
      <c r="A84" s="129"/>
      <c r="B84" s="142" t="s">
        <v>389</v>
      </c>
      <c r="C84" s="780" t="s">
        <v>374</v>
      </c>
      <c r="D84" s="141">
        <f>90000+80000</f>
        <v>170000</v>
      </c>
      <c r="E84" s="138">
        <v>0</v>
      </c>
      <c r="F84" s="138">
        <v>0</v>
      </c>
      <c r="G84" s="827"/>
    </row>
    <row r="85" spans="1:7" ht="27.75" hidden="1" customHeight="1" x14ac:dyDescent="0.25">
      <c r="A85" s="129"/>
      <c r="B85" s="142" t="s">
        <v>365</v>
      </c>
      <c r="C85" s="780" t="s">
        <v>366</v>
      </c>
      <c r="D85" s="141">
        <v>372238</v>
      </c>
      <c r="E85" s="138">
        <v>0</v>
      </c>
      <c r="F85" s="138">
        <v>0</v>
      </c>
      <c r="G85" s="827"/>
    </row>
    <row r="86" spans="1:7" ht="31.5" hidden="1" customHeight="1" x14ac:dyDescent="0.25">
      <c r="A86" s="129"/>
      <c r="B86" s="142" t="s">
        <v>390</v>
      </c>
      <c r="C86" s="780" t="s">
        <v>375</v>
      </c>
      <c r="D86" s="141">
        <f>9625000-8020000</f>
        <v>1605000</v>
      </c>
      <c r="E86" s="138">
        <v>0</v>
      </c>
      <c r="F86" s="138">
        <v>0</v>
      </c>
      <c r="G86" s="827"/>
    </row>
    <row r="87" spans="1:7" ht="55.5" hidden="1" customHeight="1" x14ac:dyDescent="0.25">
      <c r="A87" s="129"/>
      <c r="B87" s="142" t="s">
        <v>391</v>
      </c>
      <c r="C87" s="780" t="s">
        <v>376</v>
      </c>
      <c r="D87" s="141">
        <v>87500000</v>
      </c>
      <c r="E87" s="138">
        <v>0</v>
      </c>
      <c r="F87" s="138">
        <v>0</v>
      </c>
      <c r="G87" s="827"/>
    </row>
    <row r="88" spans="1:7" ht="29.25" hidden="1" customHeight="1" x14ac:dyDescent="0.25">
      <c r="A88" s="129"/>
      <c r="B88" s="142" t="s">
        <v>284</v>
      </c>
      <c r="C88" s="780" t="s">
        <v>367</v>
      </c>
      <c r="D88" s="141">
        <v>15643792</v>
      </c>
      <c r="E88" s="138">
        <v>0</v>
      </c>
      <c r="F88" s="138">
        <v>0</v>
      </c>
      <c r="G88" s="827"/>
    </row>
    <row r="89" spans="1:7" ht="27" hidden="1" customHeight="1" x14ac:dyDescent="0.25">
      <c r="A89" s="129"/>
      <c r="B89" s="142" t="s">
        <v>392</v>
      </c>
      <c r="C89" s="780" t="s">
        <v>377</v>
      </c>
      <c r="D89" s="141">
        <v>13901864</v>
      </c>
      <c r="E89" s="138">
        <v>13901864</v>
      </c>
      <c r="F89" s="138">
        <v>13901864</v>
      </c>
      <c r="G89" s="827"/>
    </row>
    <row r="90" spans="1:7" ht="45.75" hidden="1" customHeight="1" x14ac:dyDescent="0.25">
      <c r="A90" s="129"/>
      <c r="B90" s="142" t="s">
        <v>393</v>
      </c>
      <c r="C90" s="780" t="s">
        <v>378</v>
      </c>
      <c r="D90" s="141">
        <v>40000000</v>
      </c>
      <c r="E90" s="138">
        <v>50000000</v>
      </c>
      <c r="F90" s="138">
        <v>50000000</v>
      </c>
      <c r="G90" s="827"/>
    </row>
    <row r="91" spans="1:7" ht="41.25" hidden="1" customHeight="1" x14ac:dyDescent="0.25">
      <c r="A91" s="129"/>
      <c r="B91" s="142" t="s">
        <v>394</v>
      </c>
      <c r="C91" s="780" t="s">
        <v>379</v>
      </c>
      <c r="D91" s="141">
        <f>(5286000+69944257)</f>
        <v>75230257</v>
      </c>
      <c r="E91" s="138">
        <v>0</v>
      </c>
      <c r="F91" s="138">
        <v>0</v>
      </c>
      <c r="G91" s="827"/>
    </row>
    <row r="92" spans="1:7" ht="24" hidden="1" customHeight="1" x14ac:dyDescent="0.25">
      <c r="A92" s="129"/>
      <c r="B92" s="794" t="s">
        <v>395</v>
      </c>
      <c r="C92" s="780" t="s">
        <v>380</v>
      </c>
      <c r="D92" s="141">
        <v>22000000</v>
      </c>
      <c r="E92" s="138">
        <v>0</v>
      </c>
      <c r="F92" s="138">
        <v>0</v>
      </c>
      <c r="G92" s="827"/>
    </row>
    <row r="93" spans="1:7" ht="29.25" hidden="1" customHeight="1" x14ac:dyDescent="0.25">
      <c r="A93" s="129"/>
      <c r="B93" s="795" t="s">
        <v>327</v>
      </c>
      <c r="C93" s="796" t="s">
        <v>328</v>
      </c>
      <c r="D93" s="797">
        <v>1000000</v>
      </c>
      <c r="E93" s="138">
        <v>0</v>
      </c>
      <c r="F93" s="138">
        <v>0</v>
      </c>
      <c r="G93" s="827"/>
    </row>
    <row r="94" spans="1:7" ht="33" hidden="1" customHeight="1" x14ac:dyDescent="0.25">
      <c r="A94" s="129"/>
      <c r="B94" s="142"/>
      <c r="C94" s="142"/>
      <c r="D94" s="141"/>
      <c r="E94" s="138"/>
      <c r="F94" s="138"/>
      <c r="G94" s="827"/>
    </row>
    <row r="95" spans="1:7" ht="33" hidden="1" customHeight="1" x14ac:dyDescent="0.25">
      <c r="A95" s="129"/>
      <c r="B95" s="142"/>
      <c r="C95" s="142"/>
      <c r="D95" s="141"/>
      <c r="E95" s="138"/>
      <c r="F95" s="138"/>
      <c r="G95" s="827"/>
    </row>
    <row r="96" spans="1:7" ht="30.75" hidden="1" customHeight="1" x14ac:dyDescent="0.25">
      <c r="A96" s="129"/>
      <c r="B96" s="142"/>
      <c r="C96" s="142"/>
      <c r="D96" s="141"/>
      <c r="E96" s="138"/>
      <c r="F96" s="138"/>
      <c r="G96" s="827"/>
    </row>
    <row r="97" spans="1:7" ht="0.75" hidden="1" customHeight="1" x14ac:dyDescent="0.25">
      <c r="A97" s="129"/>
      <c r="B97" s="143"/>
      <c r="C97" s="143"/>
      <c r="D97" s="141"/>
      <c r="E97" s="138"/>
      <c r="F97" s="138"/>
      <c r="G97" s="827"/>
    </row>
    <row r="98" spans="1:7" ht="25.5" hidden="1" customHeight="1" x14ac:dyDescent="0.25">
      <c r="A98" s="129"/>
      <c r="B98" s="142"/>
      <c r="C98" s="142"/>
      <c r="D98" s="141"/>
      <c r="E98" s="138"/>
      <c r="F98" s="138"/>
      <c r="G98" s="827"/>
    </row>
    <row r="99" spans="1:7" ht="29.25" hidden="1" customHeight="1" x14ac:dyDescent="0.25">
      <c r="A99" s="129"/>
      <c r="B99" s="142"/>
      <c r="C99" s="142"/>
      <c r="D99" s="141"/>
      <c r="E99" s="138"/>
      <c r="F99" s="138"/>
      <c r="G99" s="827"/>
    </row>
    <row r="100" spans="1:7" ht="30" hidden="1" customHeight="1" x14ac:dyDescent="0.25">
      <c r="A100" s="129"/>
      <c r="B100" s="142"/>
      <c r="C100" s="142"/>
      <c r="D100" s="141"/>
      <c r="E100" s="138"/>
      <c r="F100" s="138"/>
      <c r="G100" s="827"/>
    </row>
    <row r="101" spans="1:7" ht="21.75" hidden="1" customHeight="1" x14ac:dyDescent="0.25">
      <c r="A101" s="129"/>
      <c r="B101" s="142"/>
      <c r="C101" s="142"/>
      <c r="D101" s="141"/>
      <c r="E101" s="138"/>
      <c r="F101" s="138"/>
      <c r="G101" s="828"/>
    </row>
    <row r="102" spans="1:7" hidden="1" x14ac:dyDescent="0.25">
      <c r="A102" s="798"/>
      <c r="B102" s="144" t="s">
        <v>17</v>
      </c>
      <c r="C102" s="144"/>
      <c r="D102" s="799">
        <f>D6+D22</f>
        <v>572208380.60000002</v>
      </c>
      <c r="E102" s="799">
        <f t="shared" ref="E102:F102" si="6">E6+E22</f>
        <v>320720885</v>
      </c>
      <c r="F102" s="799">
        <f t="shared" si="6"/>
        <v>335273814</v>
      </c>
      <c r="G102" s="144"/>
    </row>
  </sheetData>
  <mergeCells count="10">
    <mergeCell ref="G49:G101"/>
    <mergeCell ref="A4:A5"/>
    <mergeCell ref="A1:G1"/>
    <mergeCell ref="A2:G2"/>
    <mergeCell ref="G4:G5"/>
    <mergeCell ref="A3:G3"/>
    <mergeCell ref="G9:G13"/>
    <mergeCell ref="G33:G45"/>
    <mergeCell ref="B4:B5"/>
    <mergeCell ref="G26:G30"/>
  </mergeCells>
  <pageMargins left="0.70866141732283472" right="0.70866141732283472" top="0.74803149606299213" bottom="0.74803149606299213" header="0.31496062992125984" footer="0.31496062992125984"/>
  <pageSetup paperSize="9" scale="81" fitToHeight="77" orientation="landscape" r:id="rId1"/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6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869" t="s">
        <v>88</v>
      </c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  <c r="R1" s="869"/>
      <c r="S1" s="869"/>
    </row>
    <row r="2" spans="1:31" x14ac:dyDescent="0.2">
      <c r="A2" s="871"/>
      <c r="B2" s="872"/>
      <c r="C2" s="884" t="s">
        <v>45</v>
      </c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  <c r="O2" s="885"/>
      <c r="P2" s="885"/>
      <c r="Q2" s="885"/>
      <c r="R2" s="885"/>
      <c r="S2" s="871" t="s">
        <v>17</v>
      </c>
      <c r="T2" s="844" t="s">
        <v>43</v>
      </c>
      <c r="U2" s="845"/>
      <c r="V2" s="845"/>
      <c r="W2" s="845"/>
      <c r="X2" s="845"/>
      <c r="Y2" s="846"/>
      <c r="Z2" s="844" t="s">
        <v>44</v>
      </c>
      <c r="AA2" s="845"/>
      <c r="AB2" s="845"/>
      <c r="AC2" s="845"/>
      <c r="AD2" s="845"/>
      <c r="AE2" s="846"/>
    </row>
    <row r="3" spans="1:31" ht="13.5" thickBot="1" x14ac:dyDescent="0.25">
      <c r="A3" s="873"/>
      <c r="B3" s="874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9" t="s">
        <v>21</v>
      </c>
      <c r="S3" s="882"/>
      <c r="T3" s="847" t="s">
        <v>40</v>
      </c>
      <c r="U3" s="848"/>
      <c r="V3" s="848"/>
      <c r="W3" s="848"/>
      <c r="X3" s="848"/>
      <c r="Y3" s="849"/>
      <c r="Z3" s="850" t="s">
        <v>40</v>
      </c>
      <c r="AA3" s="850"/>
      <c r="AB3" s="850"/>
      <c r="AC3" s="850"/>
      <c r="AD3" s="850"/>
      <c r="AE3" s="850"/>
    </row>
    <row r="4" spans="1:31" x14ac:dyDescent="0.2">
      <c r="A4" s="878" t="s">
        <v>0</v>
      </c>
      <c r="B4" s="876" t="s">
        <v>1</v>
      </c>
      <c r="C4" s="881" t="s">
        <v>18</v>
      </c>
      <c r="D4" s="881"/>
      <c r="E4" s="881"/>
      <c r="F4" s="870" t="s">
        <v>5</v>
      </c>
      <c r="G4" s="870"/>
      <c r="H4" s="870"/>
      <c r="I4" s="870"/>
      <c r="J4" s="870"/>
      <c r="K4" s="870" t="s">
        <v>16</v>
      </c>
      <c r="L4" s="870"/>
      <c r="M4" s="870"/>
      <c r="N4" s="870"/>
      <c r="O4" s="870"/>
      <c r="P4" s="870" t="s">
        <v>15</v>
      </c>
      <c r="Q4" s="870"/>
      <c r="R4" s="870"/>
      <c r="S4" s="883"/>
      <c r="T4" s="851" t="s">
        <v>46</v>
      </c>
      <c r="U4" s="852"/>
      <c r="V4" s="851" t="s">
        <v>41</v>
      </c>
      <c r="W4" s="852"/>
      <c r="X4" s="851" t="s">
        <v>42</v>
      </c>
      <c r="Y4" s="852"/>
      <c r="Z4" s="851" t="s">
        <v>46</v>
      </c>
      <c r="AA4" s="852"/>
      <c r="AB4" s="851" t="s">
        <v>41</v>
      </c>
      <c r="AC4" s="852"/>
      <c r="AD4" s="851" t="s">
        <v>42</v>
      </c>
      <c r="AE4" s="852"/>
    </row>
    <row r="5" spans="1:31" x14ac:dyDescent="0.2">
      <c r="A5" s="879"/>
      <c r="B5" s="876"/>
      <c r="C5" s="866" t="s">
        <v>27</v>
      </c>
      <c r="D5" s="866" t="s">
        <v>28</v>
      </c>
      <c r="E5" s="866" t="s">
        <v>29</v>
      </c>
      <c r="F5" s="866" t="s">
        <v>27</v>
      </c>
      <c r="G5" s="866" t="s">
        <v>28</v>
      </c>
      <c r="H5" s="866" t="s">
        <v>29</v>
      </c>
      <c r="I5" s="875" t="s">
        <v>4</v>
      </c>
      <c r="J5" s="875"/>
      <c r="K5" s="866" t="s">
        <v>27</v>
      </c>
      <c r="L5" s="866" t="s">
        <v>28</v>
      </c>
      <c r="M5" s="866" t="s">
        <v>29</v>
      </c>
      <c r="N5" s="875" t="s">
        <v>4</v>
      </c>
      <c r="O5" s="875"/>
      <c r="P5" s="866" t="s">
        <v>27</v>
      </c>
      <c r="Q5" s="866" t="s">
        <v>28</v>
      </c>
      <c r="R5" s="866" t="s">
        <v>29</v>
      </c>
      <c r="S5" s="883"/>
      <c r="T5" s="853" t="s">
        <v>2</v>
      </c>
      <c r="U5" s="855" t="s">
        <v>3</v>
      </c>
      <c r="V5" s="853" t="s">
        <v>2</v>
      </c>
      <c r="W5" s="855" t="s">
        <v>3</v>
      </c>
      <c r="X5" s="853" t="s">
        <v>2</v>
      </c>
      <c r="Y5" s="855" t="s">
        <v>3</v>
      </c>
      <c r="Z5" s="853" t="s">
        <v>2</v>
      </c>
      <c r="AA5" s="855" t="s">
        <v>3</v>
      </c>
      <c r="AB5" s="853" t="s">
        <v>2</v>
      </c>
      <c r="AC5" s="855" t="s">
        <v>3</v>
      </c>
      <c r="AD5" s="853" t="s">
        <v>2</v>
      </c>
      <c r="AE5" s="855" t="s">
        <v>3</v>
      </c>
    </row>
    <row r="6" spans="1:31" ht="52.5" customHeight="1" thickBot="1" x14ac:dyDescent="0.25">
      <c r="A6" s="880"/>
      <c r="B6" s="877"/>
      <c r="C6" s="867"/>
      <c r="D6" s="867"/>
      <c r="E6" s="867"/>
      <c r="F6" s="867"/>
      <c r="G6" s="867"/>
      <c r="H6" s="867"/>
      <c r="I6" s="28" t="s">
        <v>2</v>
      </c>
      <c r="J6" s="28" t="s">
        <v>3</v>
      </c>
      <c r="K6" s="867"/>
      <c r="L6" s="867"/>
      <c r="M6" s="867"/>
      <c r="N6" s="28" t="s">
        <v>2</v>
      </c>
      <c r="O6" s="28" t="s">
        <v>3</v>
      </c>
      <c r="P6" s="867"/>
      <c r="Q6" s="867"/>
      <c r="R6" s="867"/>
      <c r="S6" s="883"/>
      <c r="T6" s="854"/>
      <c r="U6" s="856"/>
      <c r="V6" s="854"/>
      <c r="W6" s="856"/>
      <c r="X6" s="854"/>
      <c r="Y6" s="856"/>
      <c r="Z6" s="854"/>
      <c r="AA6" s="856"/>
      <c r="AB6" s="854"/>
      <c r="AC6" s="856"/>
      <c r="AD6" s="854"/>
      <c r="AE6" s="856"/>
    </row>
    <row r="7" spans="1:31" ht="13.5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8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889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860"/>
      <c r="T8" s="103"/>
      <c r="U8" s="104"/>
      <c r="V8" s="103"/>
      <c r="W8" s="104"/>
      <c r="X8" s="103">
        <v>600000</v>
      </c>
      <c r="Y8" s="104"/>
      <c r="Z8" s="103"/>
      <c r="AA8" s="104"/>
      <c r="AB8" s="103"/>
      <c r="AC8" s="104"/>
      <c r="AD8" s="103">
        <v>600000</v>
      </c>
      <c r="AE8" s="104"/>
    </row>
    <row r="9" spans="1:31" x14ac:dyDescent="0.2">
      <c r="A9" s="889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860"/>
      <c r="T9" s="57"/>
      <c r="U9" s="105"/>
      <c r="V9" s="57"/>
      <c r="W9" s="105"/>
      <c r="X9" s="57">
        <v>6000000</v>
      </c>
      <c r="Y9" s="105"/>
      <c r="Z9" s="57"/>
      <c r="AA9" s="105"/>
      <c r="AB9" s="57"/>
      <c r="AC9" s="105"/>
      <c r="AD9" s="57">
        <v>6600000</v>
      </c>
      <c r="AE9" s="105"/>
    </row>
    <row r="10" spans="1:31" x14ac:dyDescent="0.2">
      <c r="A10" s="889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860"/>
      <c r="T10" s="57"/>
      <c r="U10" s="105"/>
      <c r="V10" s="57"/>
      <c r="W10" s="105"/>
      <c r="X10" s="57"/>
      <c r="Y10" s="105"/>
      <c r="Z10" s="57"/>
      <c r="AA10" s="105"/>
      <c r="AB10" s="57"/>
      <c r="AC10" s="105"/>
      <c r="AD10" s="57"/>
      <c r="AE10" s="105"/>
    </row>
    <row r="11" spans="1:31" ht="25.5" x14ac:dyDescent="0.2">
      <c r="A11" s="889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7"/>
      <c r="L11" s="77"/>
      <c r="M11" s="78"/>
      <c r="N11" s="9"/>
      <c r="O11" s="9"/>
      <c r="P11" s="9">
        <v>0</v>
      </c>
      <c r="Q11" s="9">
        <v>2050048</v>
      </c>
      <c r="R11" s="1"/>
      <c r="S11" s="860"/>
      <c r="T11" s="57"/>
      <c r="U11" s="105"/>
      <c r="V11" s="57"/>
      <c r="W11" s="105"/>
      <c r="X11" s="57">
        <v>1500000</v>
      </c>
      <c r="Y11" s="105"/>
      <c r="Z11" s="57"/>
      <c r="AA11" s="105"/>
      <c r="AB11" s="57"/>
      <c r="AC11" s="105"/>
      <c r="AD11" s="57">
        <v>1500000</v>
      </c>
      <c r="AE11" s="105"/>
    </row>
    <row r="12" spans="1:31" ht="16.5" customHeight="1" x14ac:dyDescent="0.2">
      <c r="A12" s="889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860"/>
      <c r="T12" s="57"/>
      <c r="U12" s="105"/>
      <c r="V12" s="57"/>
      <c r="W12" s="105"/>
      <c r="X12" s="57"/>
      <c r="Y12" s="105"/>
      <c r="Z12" s="57"/>
      <c r="AA12" s="105"/>
      <c r="AB12" s="57"/>
      <c r="AC12" s="105"/>
      <c r="AD12" s="57"/>
      <c r="AE12" s="105"/>
    </row>
    <row r="13" spans="1:31" ht="25.5" x14ac:dyDescent="0.2">
      <c r="A13" s="889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860"/>
      <c r="T13" s="57"/>
      <c r="U13" s="105"/>
      <c r="V13" s="57"/>
      <c r="W13" s="105"/>
      <c r="X13" s="57"/>
      <c r="Y13" s="105"/>
      <c r="Z13" s="57"/>
      <c r="AA13" s="105"/>
      <c r="AB13" s="57"/>
      <c r="AC13" s="105"/>
      <c r="AD13" s="57"/>
      <c r="AE13" s="105"/>
    </row>
    <row r="14" spans="1:31" ht="25.5" x14ac:dyDescent="0.2">
      <c r="A14" s="889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860"/>
      <c r="T14" s="57"/>
      <c r="U14" s="105"/>
      <c r="V14" s="57"/>
      <c r="W14" s="105"/>
      <c r="X14" s="57"/>
      <c r="Y14" s="105"/>
      <c r="Z14" s="57"/>
      <c r="AA14" s="105"/>
      <c r="AB14" s="57"/>
      <c r="AC14" s="105"/>
      <c r="AD14" s="57"/>
      <c r="AE14" s="105"/>
    </row>
    <row r="15" spans="1:31" ht="20.25" customHeight="1" x14ac:dyDescent="0.2">
      <c r="A15" s="889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7"/>
      <c r="L15" s="79"/>
      <c r="M15" s="78"/>
      <c r="N15" s="9"/>
      <c r="O15" s="9"/>
      <c r="P15" s="9">
        <v>0</v>
      </c>
      <c r="Q15" s="9">
        <v>240000</v>
      </c>
      <c r="R15" s="1"/>
      <c r="S15" s="860"/>
      <c r="T15" s="57"/>
      <c r="U15" s="105"/>
      <c r="V15" s="57"/>
      <c r="W15" s="105"/>
      <c r="X15" s="57"/>
      <c r="Y15" s="105"/>
      <c r="Z15" s="57"/>
      <c r="AA15" s="105"/>
      <c r="AB15" s="57"/>
      <c r="AC15" s="105"/>
      <c r="AD15" s="57"/>
      <c r="AE15" s="105"/>
    </row>
    <row r="16" spans="1:31" x14ac:dyDescent="0.2">
      <c r="A16" s="889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7"/>
      <c r="L16" s="9"/>
      <c r="M16" s="78"/>
      <c r="N16" s="9"/>
      <c r="O16" s="9"/>
      <c r="P16" s="9">
        <v>0</v>
      </c>
      <c r="Q16" s="9">
        <v>1000000</v>
      </c>
      <c r="R16" s="1"/>
      <c r="S16" s="860"/>
      <c r="T16" s="57"/>
      <c r="U16" s="105"/>
      <c r="V16" s="57"/>
      <c r="W16" s="105"/>
      <c r="X16" s="57">
        <v>800000</v>
      </c>
      <c r="Y16" s="105"/>
      <c r="Z16" s="57"/>
      <c r="AA16" s="105"/>
      <c r="AB16" s="57"/>
      <c r="AC16" s="105"/>
      <c r="AD16" s="57">
        <v>800000</v>
      </c>
      <c r="AE16" s="105"/>
    </row>
    <row r="17" spans="1:31" x14ac:dyDescent="0.2">
      <c r="A17" s="889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7"/>
      <c r="L17" s="77"/>
      <c r="M17" s="78"/>
      <c r="N17" s="9"/>
      <c r="O17" s="9"/>
      <c r="P17" s="9">
        <v>0</v>
      </c>
      <c r="Q17" s="9">
        <v>500000</v>
      </c>
      <c r="R17" s="1"/>
      <c r="S17" s="860"/>
      <c r="T17" s="57"/>
      <c r="U17" s="105"/>
      <c r="V17" s="57"/>
      <c r="W17" s="105"/>
      <c r="X17" s="57">
        <v>500000</v>
      </c>
      <c r="Y17" s="105"/>
      <c r="Z17" s="57"/>
      <c r="AA17" s="105"/>
      <c r="AB17" s="57"/>
      <c r="AC17" s="105"/>
      <c r="AD17" s="57">
        <v>500000</v>
      </c>
      <c r="AE17" s="105"/>
    </row>
    <row r="18" spans="1:31" ht="14.25" customHeight="1" x14ac:dyDescent="0.2">
      <c r="A18" s="889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7"/>
      <c r="L18" s="77"/>
      <c r="M18" s="78"/>
      <c r="N18" s="9"/>
      <c r="O18" s="9"/>
      <c r="P18" s="9">
        <v>0</v>
      </c>
      <c r="Q18" s="9">
        <v>12000000</v>
      </c>
      <c r="R18" s="1"/>
      <c r="S18" s="860"/>
      <c r="T18" s="57"/>
      <c r="U18" s="105"/>
      <c r="V18" s="57"/>
      <c r="W18" s="105"/>
      <c r="X18" s="57">
        <v>12840000</v>
      </c>
      <c r="Y18" s="105"/>
      <c r="Z18" s="57"/>
      <c r="AA18" s="105"/>
      <c r="AB18" s="57"/>
      <c r="AC18" s="105"/>
      <c r="AD18" s="57">
        <v>13738800</v>
      </c>
      <c r="AE18" s="105"/>
    </row>
    <row r="19" spans="1:31" x14ac:dyDescent="0.2">
      <c r="A19" s="889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7"/>
      <c r="L19" s="77"/>
      <c r="M19" s="78"/>
      <c r="N19" s="9"/>
      <c r="O19" s="9"/>
      <c r="P19" s="9">
        <v>0</v>
      </c>
      <c r="Q19" s="9">
        <v>2000000</v>
      </c>
      <c r="R19" s="1"/>
      <c r="S19" s="860"/>
      <c r="T19" s="57"/>
      <c r="U19" s="105"/>
      <c r="V19" s="57"/>
      <c r="W19" s="105"/>
      <c r="X19" s="57">
        <v>2000000</v>
      </c>
      <c r="Y19" s="105"/>
      <c r="Z19" s="57"/>
      <c r="AA19" s="105"/>
      <c r="AB19" s="57"/>
      <c r="AC19" s="105"/>
      <c r="AD19" s="57">
        <v>2000000</v>
      </c>
      <c r="AE19" s="105"/>
    </row>
    <row r="20" spans="1:31" x14ac:dyDescent="0.2">
      <c r="A20" s="889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7"/>
      <c r="L20" s="77"/>
      <c r="M20" s="78"/>
      <c r="N20" s="9"/>
      <c r="O20" s="9"/>
      <c r="P20" s="9">
        <v>0</v>
      </c>
      <c r="Q20" s="23">
        <v>7235000</v>
      </c>
      <c r="R20" s="1"/>
      <c r="S20" s="860"/>
      <c r="T20" s="57"/>
      <c r="U20" s="105"/>
      <c r="V20" s="57"/>
      <c r="W20" s="105"/>
      <c r="X20" s="57">
        <v>7235000</v>
      </c>
      <c r="Y20" s="105"/>
      <c r="Z20" s="57"/>
      <c r="AA20" s="105"/>
      <c r="AB20" s="57"/>
      <c r="AC20" s="105"/>
      <c r="AD20" s="57">
        <v>7235000</v>
      </c>
      <c r="AE20" s="105"/>
    </row>
    <row r="21" spans="1:31" x14ac:dyDescent="0.2">
      <c r="A21" s="889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7"/>
      <c r="L21" s="77"/>
      <c r="M21" s="78"/>
      <c r="N21" s="9"/>
      <c r="O21" s="9"/>
      <c r="P21" s="9">
        <v>0</v>
      </c>
      <c r="Q21" s="23">
        <v>3420400</v>
      </c>
      <c r="R21" s="1"/>
      <c r="S21" s="860"/>
      <c r="T21" s="57"/>
      <c r="U21" s="105"/>
      <c r="V21" s="57"/>
      <c r="W21" s="105"/>
      <c r="X21" s="57">
        <v>3966767</v>
      </c>
      <c r="Y21" s="105"/>
      <c r="Z21" s="57"/>
      <c r="AA21" s="105"/>
      <c r="AB21" s="57"/>
      <c r="AC21" s="105"/>
      <c r="AD21" s="57">
        <v>4799018</v>
      </c>
      <c r="AE21" s="105"/>
    </row>
    <row r="22" spans="1:31" ht="25.5" x14ac:dyDescent="0.2">
      <c r="A22" s="889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7"/>
      <c r="L22" s="77"/>
      <c r="M22" s="78"/>
      <c r="N22" s="9"/>
      <c r="O22" s="9"/>
      <c r="P22" s="9">
        <v>0</v>
      </c>
      <c r="Q22" s="23">
        <v>21845000</v>
      </c>
      <c r="R22" s="1"/>
      <c r="S22" s="860"/>
      <c r="T22" s="57"/>
      <c r="U22" s="105"/>
      <c r="V22" s="57"/>
      <c r="W22" s="105"/>
      <c r="X22" s="57">
        <v>1500000</v>
      </c>
      <c r="Y22" s="105"/>
      <c r="Z22" s="57"/>
      <c r="AA22" s="105"/>
      <c r="AB22" s="57"/>
      <c r="AC22" s="105"/>
      <c r="AD22" s="57">
        <v>1500000</v>
      </c>
      <c r="AE22" s="105"/>
    </row>
    <row r="23" spans="1:31" x14ac:dyDescent="0.2">
      <c r="A23" s="889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7"/>
      <c r="L23" s="77"/>
      <c r="M23" s="78"/>
      <c r="N23" s="9"/>
      <c r="O23" s="9"/>
      <c r="P23" s="9"/>
      <c r="Q23" s="23"/>
      <c r="R23" s="1"/>
      <c r="S23" s="860"/>
      <c r="T23" s="57"/>
      <c r="U23" s="105"/>
      <c r="V23" s="57"/>
      <c r="W23" s="105"/>
      <c r="X23" s="57"/>
      <c r="Y23" s="105"/>
      <c r="Z23" s="57"/>
      <c r="AA23" s="105"/>
      <c r="AB23" s="57"/>
      <c r="AC23" s="105"/>
      <c r="AD23" s="57"/>
      <c r="AE23" s="105"/>
    </row>
    <row r="24" spans="1:31" x14ac:dyDescent="0.2">
      <c r="A24" s="889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10">
        <v>0</v>
      </c>
      <c r="L24" s="110">
        <v>1000000</v>
      </c>
      <c r="M24" s="111"/>
      <c r="N24" s="110"/>
      <c r="O24" s="110"/>
      <c r="P24" s="110"/>
      <c r="Q24" s="23"/>
      <c r="R24" s="1"/>
      <c r="S24" s="860"/>
      <c r="T24" s="57"/>
      <c r="U24" s="105"/>
      <c r="V24" s="57"/>
      <c r="W24" s="105"/>
      <c r="X24" s="57"/>
      <c r="Y24" s="105"/>
      <c r="Z24" s="57"/>
      <c r="AA24" s="105"/>
      <c r="AB24" s="57"/>
      <c r="AC24" s="105"/>
      <c r="AD24" s="57"/>
      <c r="AE24" s="105"/>
    </row>
    <row r="25" spans="1:31" x14ac:dyDescent="0.2">
      <c r="A25" s="889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10">
        <v>3256832</v>
      </c>
      <c r="L25" s="110">
        <v>-3256832</v>
      </c>
      <c r="M25" s="111">
        <v>1</v>
      </c>
      <c r="N25" s="110"/>
      <c r="O25" s="110"/>
      <c r="P25" s="110"/>
      <c r="Q25" s="23"/>
      <c r="R25" s="1"/>
      <c r="S25" s="860"/>
      <c r="T25" s="57"/>
      <c r="U25" s="105"/>
      <c r="V25" s="57"/>
      <c r="W25" s="105"/>
      <c r="X25" s="57"/>
      <c r="Y25" s="105"/>
      <c r="Z25" s="57"/>
      <c r="AA25" s="105"/>
      <c r="AB25" s="57"/>
      <c r="AC25" s="105"/>
      <c r="AD25" s="57"/>
      <c r="AE25" s="105"/>
    </row>
    <row r="26" spans="1:31" x14ac:dyDescent="0.2">
      <c r="A26" s="889"/>
      <c r="B26" s="31"/>
      <c r="C26" s="9"/>
      <c r="D26" s="9"/>
      <c r="E26" s="9"/>
      <c r="F26" s="9"/>
      <c r="G26" s="9"/>
      <c r="H26" s="1"/>
      <c r="I26" s="9"/>
      <c r="J26" s="9"/>
      <c r="K26" s="110"/>
      <c r="L26" s="110"/>
      <c r="M26" s="111"/>
      <c r="N26" s="110"/>
      <c r="O26" s="110"/>
      <c r="P26" s="110"/>
      <c r="Q26" s="23"/>
      <c r="R26" s="1"/>
      <c r="S26" s="860"/>
      <c r="T26" s="57"/>
      <c r="U26" s="105"/>
      <c r="V26" s="57"/>
      <c r="W26" s="105"/>
      <c r="X26" s="57"/>
      <c r="Y26" s="105"/>
      <c r="Z26" s="57"/>
      <c r="AA26" s="105"/>
      <c r="AB26" s="57"/>
      <c r="AC26" s="105"/>
      <c r="AD26" s="57"/>
      <c r="AE26" s="105"/>
    </row>
    <row r="27" spans="1:31" x14ac:dyDescent="0.2">
      <c r="A27" s="889"/>
      <c r="B27" s="31"/>
      <c r="C27" s="9"/>
      <c r="D27" s="9"/>
      <c r="E27" s="9"/>
      <c r="F27" s="9"/>
      <c r="G27" s="9"/>
      <c r="H27" s="1"/>
      <c r="I27" s="9"/>
      <c r="J27" s="9"/>
      <c r="K27" s="110"/>
      <c r="L27" s="110"/>
      <c r="M27" s="111"/>
      <c r="N27" s="110"/>
      <c r="O27" s="110"/>
      <c r="P27" s="110"/>
      <c r="Q27" s="23"/>
      <c r="R27" s="1"/>
      <c r="S27" s="860"/>
      <c r="T27" s="57"/>
      <c r="U27" s="105"/>
      <c r="V27" s="57"/>
      <c r="W27" s="105"/>
      <c r="X27" s="57"/>
      <c r="Y27" s="105"/>
      <c r="Z27" s="57"/>
      <c r="AA27" s="105"/>
      <c r="AB27" s="57"/>
      <c r="AC27" s="105"/>
      <c r="AD27" s="57"/>
      <c r="AE27" s="105"/>
    </row>
    <row r="28" spans="1:31" x14ac:dyDescent="0.2">
      <c r="A28" s="889"/>
      <c r="B28" s="31"/>
      <c r="C28" s="9"/>
      <c r="D28" s="9"/>
      <c r="E28" s="9"/>
      <c r="F28" s="9"/>
      <c r="G28" s="9"/>
      <c r="H28" s="1"/>
      <c r="I28" s="9"/>
      <c r="J28" s="9"/>
      <c r="K28" s="77"/>
      <c r="L28" s="77"/>
      <c r="M28" s="78"/>
      <c r="N28" s="9"/>
      <c r="O28" s="9"/>
      <c r="P28" s="9"/>
      <c r="Q28" s="23"/>
      <c r="R28" s="1"/>
      <c r="S28" s="860"/>
      <c r="T28" s="57"/>
      <c r="U28" s="105"/>
      <c r="V28" s="57"/>
      <c r="W28" s="105"/>
      <c r="X28" s="57"/>
      <c r="Y28" s="105"/>
      <c r="Z28" s="57"/>
      <c r="AA28" s="105"/>
      <c r="AB28" s="57"/>
      <c r="AC28" s="105"/>
      <c r="AD28" s="57"/>
      <c r="AE28" s="105"/>
    </row>
    <row r="29" spans="1:31" x14ac:dyDescent="0.2">
      <c r="A29" s="889"/>
      <c r="B29" s="31"/>
      <c r="C29" s="9"/>
      <c r="D29" s="9"/>
      <c r="E29" s="9"/>
      <c r="F29" s="9"/>
      <c r="G29" s="9"/>
      <c r="H29" s="1"/>
      <c r="I29" s="9"/>
      <c r="J29" s="9"/>
      <c r="K29" s="77"/>
      <c r="L29" s="77"/>
      <c r="M29" s="78"/>
      <c r="N29" s="9"/>
      <c r="O29" s="9"/>
      <c r="P29" s="9"/>
      <c r="Q29" s="23"/>
      <c r="R29" s="1"/>
      <c r="S29" s="860"/>
      <c r="T29" s="57"/>
      <c r="U29" s="105"/>
      <c r="V29" s="57"/>
      <c r="W29" s="105"/>
      <c r="X29" s="57"/>
      <c r="Y29" s="105"/>
      <c r="Z29" s="57"/>
      <c r="AA29" s="105"/>
      <c r="AB29" s="57"/>
      <c r="AC29" s="105"/>
      <c r="AD29" s="57"/>
      <c r="AE29" s="105"/>
    </row>
    <row r="30" spans="1:31" x14ac:dyDescent="0.2">
      <c r="A30" s="889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860"/>
      <c r="T30" s="57"/>
      <c r="U30" s="105"/>
      <c r="V30" s="57"/>
      <c r="W30" s="105"/>
      <c r="X30" s="57"/>
      <c r="Y30" s="105"/>
      <c r="Z30" s="57"/>
      <c r="AA30" s="105"/>
      <c r="AB30" s="57"/>
      <c r="AC30" s="105"/>
      <c r="AD30" s="57"/>
      <c r="AE30" s="105"/>
    </row>
    <row r="31" spans="1:31" x14ac:dyDescent="0.2">
      <c r="A31" s="889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ref="G31" si="2"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2" t="e">
        <f>Q31/P31</f>
        <v>#DIV/0!</v>
      </c>
      <c r="S31" s="860"/>
      <c r="T31" s="98">
        <f>SUM(T32:T40)</f>
        <v>35000000</v>
      </c>
      <c r="U31" s="98">
        <f t="shared" ref="U31:AE31" si="3">SUM(U32:U40)</f>
        <v>0</v>
      </c>
      <c r="V31" s="98">
        <f t="shared" si="3"/>
        <v>0</v>
      </c>
      <c r="W31" s="98">
        <f t="shared" si="3"/>
        <v>0</v>
      </c>
      <c r="X31" s="98">
        <f t="shared" si="3"/>
        <v>38000000</v>
      </c>
      <c r="Y31" s="98">
        <f t="shared" si="3"/>
        <v>0</v>
      </c>
      <c r="Z31" s="98">
        <f t="shared" si="3"/>
        <v>30800000</v>
      </c>
      <c r="AA31" s="98">
        <f t="shared" si="3"/>
        <v>0</v>
      </c>
      <c r="AB31" s="98">
        <f t="shared" si="3"/>
        <v>0</v>
      </c>
      <c r="AC31" s="98">
        <f t="shared" si="3"/>
        <v>0</v>
      </c>
      <c r="AD31" s="98">
        <f t="shared" si="3"/>
        <v>40000000</v>
      </c>
      <c r="AE31" s="98">
        <f t="shared" si="3"/>
        <v>0</v>
      </c>
    </row>
    <row r="32" spans="1:31" ht="25.5" x14ac:dyDescent="0.2">
      <c r="A32" s="889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7"/>
      <c r="L32" s="77"/>
      <c r="M32" s="77"/>
      <c r="N32" s="9"/>
      <c r="O32" s="9"/>
      <c r="P32" s="9">
        <v>0</v>
      </c>
      <c r="Q32" s="23">
        <v>500000</v>
      </c>
      <c r="R32" s="1"/>
      <c r="S32" s="860"/>
      <c r="T32" s="57"/>
      <c r="U32" s="105"/>
      <c r="V32" s="57"/>
      <c r="W32" s="105"/>
      <c r="X32" s="57">
        <v>500000</v>
      </c>
      <c r="Y32" s="105"/>
      <c r="Z32" s="57"/>
      <c r="AA32" s="105"/>
      <c r="AB32" s="57"/>
      <c r="AC32" s="105"/>
      <c r="AD32" s="57">
        <v>500000</v>
      </c>
      <c r="AE32" s="105"/>
    </row>
    <row r="33" spans="1:31" hidden="1" x14ac:dyDescent="0.2">
      <c r="A33" s="889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7"/>
      <c r="L33" s="77"/>
      <c r="M33" s="77"/>
      <c r="N33" s="9"/>
      <c r="O33" s="9"/>
      <c r="P33" s="9"/>
      <c r="Q33" s="23"/>
      <c r="R33" s="1"/>
      <c r="S33" s="860"/>
      <c r="T33" s="57"/>
      <c r="U33" s="105"/>
      <c r="V33" s="57"/>
      <c r="W33" s="105"/>
      <c r="X33" s="57"/>
      <c r="Y33" s="105"/>
      <c r="Z33" s="57"/>
      <c r="AA33" s="105"/>
      <c r="AB33" s="57"/>
      <c r="AC33" s="105"/>
      <c r="AD33" s="57"/>
      <c r="AE33" s="105"/>
    </row>
    <row r="34" spans="1:31" x14ac:dyDescent="0.2">
      <c r="A34" s="889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7"/>
      <c r="L34" s="77"/>
      <c r="M34" s="77"/>
      <c r="N34" s="9"/>
      <c r="O34" s="9"/>
      <c r="P34" s="9">
        <v>0</v>
      </c>
      <c r="Q34" s="23">
        <v>1265000</v>
      </c>
      <c r="R34" s="1"/>
      <c r="S34" s="860"/>
      <c r="T34" s="57"/>
      <c r="U34" s="105"/>
      <c r="V34" s="57"/>
      <c r="W34" s="105"/>
      <c r="X34" s="57">
        <v>1265000</v>
      </c>
      <c r="Y34" s="105"/>
      <c r="Z34" s="57"/>
      <c r="AA34" s="105"/>
      <c r="AB34" s="57"/>
      <c r="AC34" s="105"/>
      <c r="AD34" s="57">
        <v>1265000</v>
      </c>
      <c r="AE34" s="105"/>
    </row>
    <row r="35" spans="1:31" x14ac:dyDescent="0.2">
      <c r="A35" s="889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7"/>
      <c r="L35" s="77"/>
      <c r="M35" s="77"/>
      <c r="N35" s="9"/>
      <c r="O35" s="9"/>
      <c r="P35" s="9">
        <v>0</v>
      </c>
      <c r="Q35" s="23">
        <v>7000000</v>
      </c>
      <c r="R35" s="1"/>
      <c r="S35" s="860"/>
      <c r="T35" s="57"/>
      <c r="U35" s="105"/>
      <c r="V35" s="57"/>
      <c r="W35" s="105"/>
      <c r="X35" s="57">
        <v>23500000</v>
      </c>
      <c r="Y35" s="105"/>
      <c r="Z35" s="57"/>
      <c r="AA35" s="105"/>
      <c r="AB35" s="57"/>
      <c r="AC35" s="105"/>
      <c r="AD35" s="57">
        <v>24500000</v>
      </c>
      <c r="AE35" s="105"/>
    </row>
    <row r="36" spans="1:31" hidden="1" x14ac:dyDescent="0.2">
      <c r="A36" s="889"/>
      <c r="B36" s="34"/>
      <c r="C36" s="9"/>
      <c r="D36" s="9"/>
      <c r="E36" s="9"/>
      <c r="F36" s="9"/>
      <c r="G36" s="9"/>
      <c r="H36" s="1"/>
      <c r="I36" s="9"/>
      <c r="J36" s="9"/>
      <c r="K36" s="77"/>
      <c r="L36" s="77"/>
      <c r="M36" s="77"/>
      <c r="N36" s="9"/>
      <c r="O36" s="9"/>
      <c r="P36" s="9"/>
      <c r="Q36" s="23"/>
      <c r="R36" s="1"/>
      <c r="S36" s="860"/>
      <c r="T36" s="57"/>
      <c r="U36" s="105"/>
      <c r="V36" s="57"/>
      <c r="W36" s="105"/>
      <c r="X36" s="57"/>
      <c r="Y36" s="105"/>
      <c r="Z36" s="57"/>
      <c r="AA36" s="105"/>
      <c r="AB36" s="57"/>
      <c r="AC36" s="105"/>
      <c r="AD36" s="57"/>
      <c r="AE36" s="105"/>
    </row>
    <row r="37" spans="1:31" hidden="1" x14ac:dyDescent="0.2">
      <c r="A37" s="889"/>
      <c r="B37" s="34"/>
      <c r="C37" s="9"/>
      <c r="D37" s="9"/>
      <c r="E37" s="9"/>
      <c r="F37" s="9"/>
      <c r="G37" s="9"/>
      <c r="H37" s="1"/>
      <c r="I37" s="9"/>
      <c r="J37" s="9"/>
      <c r="K37" s="77"/>
      <c r="L37" s="77"/>
      <c r="M37" s="77"/>
      <c r="N37" s="9"/>
      <c r="O37" s="9"/>
      <c r="P37" s="9"/>
      <c r="Q37" s="23"/>
      <c r="R37" s="1"/>
      <c r="S37" s="861"/>
      <c r="T37" s="57"/>
      <c r="U37" s="105"/>
      <c r="V37" s="57"/>
      <c r="W37" s="105"/>
      <c r="X37" s="57"/>
      <c r="Y37" s="105"/>
      <c r="Z37" s="57"/>
      <c r="AA37" s="105"/>
      <c r="AB37" s="57"/>
      <c r="AC37" s="105"/>
      <c r="AD37" s="57"/>
      <c r="AE37" s="105"/>
    </row>
    <row r="38" spans="1:31" x14ac:dyDescent="0.2">
      <c r="A38" s="889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6"/>
      <c r="L38" s="76"/>
      <c r="M38" s="76"/>
      <c r="N38" s="13"/>
      <c r="O38" s="13"/>
      <c r="P38" s="13">
        <v>0</v>
      </c>
      <c r="Q38" s="36">
        <v>9568000</v>
      </c>
      <c r="R38" s="35"/>
      <c r="S38" s="862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889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6"/>
      <c r="L39" s="76"/>
      <c r="M39" s="76"/>
      <c r="N39" s="13"/>
      <c r="O39" s="13"/>
      <c r="P39" s="13">
        <v>0</v>
      </c>
      <c r="Q39" s="36">
        <f>42000000+4667000</f>
        <v>46667000</v>
      </c>
      <c r="R39" s="35"/>
      <c r="S39" s="862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889"/>
      <c r="B40" s="101" t="s">
        <v>52</v>
      </c>
      <c r="C40" s="13"/>
      <c r="D40" s="13"/>
      <c r="E40" s="13"/>
      <c r="F40" s="13"/>
      <c r="G40" s="13"/>
      <c r="H40" s="35"/>
      <c r="I40" s="13"/>
      <c r="J40" s="13"/>
      <c r="K40" s="76"/>
      <c r="L40" s="76"/>
      <c r="M40" s="76"/>
      <c r="N40" s="13"/>
      <c r="O40" s="13"/>
      <c r="P40" s="13">
        <v>0</v>
      </c>
      <c r="Q40" s="36">
        <v>3241571</v>
      </c>
      <c r="R40" s="35"/>
      <c r="S40" s="862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100" t="s">
        <v>7</v>
      </c>
      <c r="C41" s="42" t="s">
        <v>30</v>
      </c>
      <c r="D41" s="42">
        <f t="shared" ref="D41:O41" si="4">SUM(D42:D46)</f>
        <v>0</v>
      </c>
      <c r="E41" s="42" t="s">
        <v>30</v>
      </c>
      <c r="F41" s="42" t="s">
        <v>30</v>
      </c>
      <c r="G41" s="42">
        <f t="shared" si="4"/>
        <v>0</v>
      </c>
      <c r="H41" s="42" t="s">
        <v>30</v>
      </c>
      <c r="I41" s="42">
        <f t="shared" si="4"/>
        <v>0</v>
      </c>
      <c r="J41" s="42">
        <f t="shared" si="4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4"/>
        <v>0</v>
      </c>
      <c r="O41" s="42">
        <f t="shared" si="4"/>
        <v>0</v>
      </c>
      <c r="P41" s="42" t="s">
        <v>30</v>
      </c>
      <c r="Q41" s="42">
        <f>SUM(Q42:Q47)</f>
        <v>900000</v>
      </c>
      <c r="R41" s="42" t="s">
        <v>30</v>
      </c>
      <c r="S41" s="89">
        <f>SUM(C41:R41)</f>
        <v>900000</v>
      </c>
      <c r="T41" s="42">
        <f>SUM(T42:T47)</f>
        <v>0</v>
      </c>
      <c r="U41" s="102">
        <f t="shared" ref="U41:AE41" si="5">SUM(U42:U47)</f>
        <v>0</v>
      </c>
      <c r="V41" s="42">
        <f t="shared" si="5"/>
        <v>0</v>
      </c>
      <c r="W41" s="102">
        <f t="shared" si="5"/>
        <v>0</v>
      </c>
      <c r="X41" s="42">
        <f t="shared" si="5"/>
        <v>250000</v>
      </c>
      <c r="Y41" s="102">
        <f t="shared" si="5"/>
        <v>0</v>
      </c>
      <c r="Z41" s="42">
        <f t="shared" si="5"/>
        <v>0</v>
      </c>
      <c r="AA41" s="102">
        <f t="shared" si="5"/>
        <v>0</v>
      </c>
      <c r="AB41" s="42">
        <f t="shared" si="5"/>
        <v>0</v>
      </c>
      <c r="AC41" s="102">
        <f t="shared" si="5"/>
        <v>0</v>
      </c>
      <c r="AD41" s="42">
        <f t="shared" si="5"/>
        <v>250000</v>
      </c>
      <c r="AE41" s="102">
        <f t="shared" si="5"/>
        <v>0</v>
      </c>
    </row>
    <row r="42" spans="1:31" x14ac:dyDescent="0.2">
      <c r="A42" s="882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864"/>
      <c r="T42" s="103"/>
      <c r="U42" s="104"/>
      <c r="V42" s="103"/>
      <c r="W42" s="104"/>
      <c r="X42" s="103">
        <v>250000</v>
      </c>
      <c r="Y42" s="104"/>
      <c r="Z42" s="103"/>
      <c r="AA42" s="104"/>
      <c r="AB42" s="103"/>
      <c r="AC42" s="104"/>
      <c r="AD42" s="103">
        <v>250000</v>
      </c>
      <c r="AE42" s="104"/>
    </row>
    <row r="43" spans="1:31" x14ac:dyDescent="0.2">
      <c r="A43" s="882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864"/>
      <c r="T43" s="57"/>
      <c r="U43" s="105"/>
      <c r="V43" s="57"/>
      <c r="W43" s="105"/>
      <c r="X43" s="57"/>
      <c r="Y43" s="105"/>
      <c r="Z43" s="57"/>
      <c r="AA43" s="105"/>
      <c r="AB43" s="57"/>
      <c r="AC43" s="105"/>
      <c r="AD43" s="57"/>
      <c r="AE43" s="105"/>
    </row>
    <row r="44" spans="1:31" hidden="1" x14ac:dyDescent="0.2">
      <c r="A44" s="882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8"/>
      <c r="N44" s="9"/>
      <c r="O44" s="9"/>
      <c r="P44" s="9"/>
      <c r="Q44" s="9"/>
      <c r="R44" s="17"/>
      <c r="S44" s="864"/>
      <c r="T44" s="57"/>
      <c r="U44" s="105"/>
      <c r="V44" s="57"/>
      <c r="W44" s="105"/>
      <c r="X44" s="57"/>
      <c r="Y44" s="105"/>
      <c r="Z44" s="57"/>
      <c r="AA44" s="105"/>
      <c r="AB44" s="57"/>
      <c r="AC44" s="105"/>
      <c r="AD44" s="57"/>
      <c r="AE44" s="105"/>
    </row>
    <row r="45" spans="1:31" hidden="1" x14ac:dyDescent="0.2">
      <c r="A45" s="882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8"/>
      <c r="N45" s="9"/>
      <c r="O45" s="9"/>
      <c r="P45" s="9"/>
      <c r="Q45" s="9"/>
      <c r="R45" s="17"/>
      <c r="S45" s="864"/>
      <c r="T45" s="57"/>
      <c r="U45" s="105"/>
      <c r="V45" s="57"/>
      <c r="W45" s="105"/>
      <c r="X45" s="57"/>
      <c r="Y45" s="105"/>
      <c r="Z45" s="57"/>
      <c r="AA45" s="105"/>
      <c r="AB45" s="57"/>
      <c r="AC45" s="105"/>
      <c r="AD45" s="57"/>
      <c r="AE45" s="105"/>
    </row>
    <row r="46" spans="1:31" x14ac:dyDescent="0.2">
      <c r="A46" s="882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864"/>
      <c r="T46" s="57"/>
      <c r="U46" s="105"/>
      <c r="V46" s="57"/>
      <c r="W46" s="105"/>
      <c r="X46" s="57"/>
      <c r="Y46" s="105"/>
      <c r="Z46" s="57"/>
      <c r="AA46" s="105"/>
      <c r="AB46" s="57"/>
      <c r="AC46" s="105"/>
      <c r="AD46" s="57"/>
      <c r="AE46" s="105"/>
    </row>
    <row r="47" spans="1:31" ht="13.5" thickBot="1" x14ac:dyDescent="0.25">
      <c r="A47" s="86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90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9">
        <f>SUM(C48:R48)</f>
        <v>0</v>
      </c>
      <c r="T48" s="42">
        <f>SUM(T49:T63)</f>
        <v>0</v>
      </c>
      <c r="U48" s="102">
        <f t="shared" ref="U48:AE48" si="6">SUM(U49:U63)</f>
        <v>0</v>
      </c>
      <c r="V48" s="42">
        <f t="shared" si="6"/>
        <v>0</v>
      </c>
      <c r="W48" s="102">
        <f t="shared" si="6"/>
        <v>0</v>
      </c>
      <c r="X48" s="42">
        <f t="shared" si="6"/>
        <v>0</v>
      </c>
      <c r="Y48" s="102">
        <f t="shared" si="6"/>
        <v>0</v>
      </c>
      <c r="Z48" s="42">
        <f t="shared" si="6"/>
        <v>0</v>
      </c>
      <c r="AA48" s="102">
        <f t="shared" si="6"/>
        <v>0</v>
      </c>
      <c r="AB48" s="42">
        <f t="shared" si="6"/>
        <v>0</v>
      </c>
      <c r="AC48" s="102">
        <f t="shared" si="6"/>
        <v>0</v>
      </c>
      <c r="AD48" s="42">
        <f t="shared" si="6"/>
        <v>0</v>
      </c>
      <c r="AE48" s="102">
        <f t="shared" si="6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81"/>
      <c r="N49" s="6"/>
      <c r="O49" s="6"/>
      <c r="P49" s="6"/>
      <c r="Q49" s="6"/>
      <c r="R49" s="6"/>
      <c r="S49" s="868"/>
      <c r="T49" s="103"/>
      <c r="U49" s="104"/>
      <c r="V49" s="103"/>
      <c r="W49" s="104"/>
      <c r="X49" s="103"/>
      <c r="Y49" s="104"/>
      <c r="Z49" s="103"/>
      <c r="AA49" s="104"/>
      <c r="AB49" s="103"/>
      <c r="AC49" s="104"/>
      <c r="AD49" s="103"/>
      <c r="AE49" s="104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868"/>
      <c r="T50" s="57"/>
      <c r="U50" s="105"/>
      <c r="V50" s="57"/>
      <c r="W50" s="105"/>
      <c r="X50" s="57"/>
      <c r="Y50" s="105"/>
      <c r="Z50" s="57"/>
      <c r="AA50" s="105"/>
      <c r="AB50" s="57"/>
      <c r="AC50" s="105"/>
      <c r="AD50" s="57"/>
      <c r="AE50" s="105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864"/>
      <c r="T51" s="57"/>
      <c r="U51" s="105"/>
      <c r="V51" s="57"/>
      <c r="W51" s="105"/>
      <c r="X51" s="57"/>
      <c r="Y51" s="105"/>
      <c r="Z51" s="57"/>
      <c r="AA51" s="105"/>
      <c r="AB51" s="57"/>
      <c r="AC51" s="105"/>
      <c r="AD51" s="57"/>
      <c r="AE51" s="105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864"/>
      <c r="T52" s="57"/>
      <c r="U52" s="105"/>
      <c r="V52" s="57"/>
      <c r="W52" s="105"/>
      <c r="X52" s="57"/>
      <c r="Y52" s="105"/>
      <c r="Z52" s="57"/>
      <c r="AA52" s="105"/>
      <c r="AB52" s="57"/>
      <c r="AC52" s="105"/>
      <c r="AD52" s="57"/>
      <c r="AE52" s="105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864"/>
      <c r="T53" s="57"/>
      <c r="U53" s="105"/>
      <c r="V53" s="57"/>
      <c r="W53" s="105"/>
      <c r="X53" s="57"/>
      <c r="Y53" s="105"/>
      <c r="Z53" s="57"/>
      <c r="AA53" s="105"/>
      <c r="AB53" s="57"/>
      <c r="AC53" s="105"/>
      <c r="AD53" s="57"/>
      <c r="AE53" s="105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864"/>
      <c r="T54" s="57"/>
      <c r="U54" s="105"/>
      <c r="V54" s="57"/>
      <c r="W54" s="105"/>
      <c r="X54" s="57"/>
      <c r="Y54" s="105"/>
      <c r="Z54" s="57"/>
      <c r="AA54" s="105"/>
      <c r="AB54" s="57"/>
      <c r="AC54" s="105"/>
      <c r="AD54" s="57"/>
      <c r="AE54" s="105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864"/>
      <c r="T55" s="57"/>
      <c r="U55" s="105"/>
      <c r="V55" s="57"/>
      <c r="W55" s="105"/>
      <c r="X55" s="57"/>
      <c r="Y55" s="105"/>
      <c r="Z55" s="57"/>
      <c r="AA55" s="105"/>
      <c r="AB55" s="57"/>
      <c r="AC55" s="105"/>
      <c r="AD55" s="57"/>
      <c r="AE55" s="105"/>
    </row>
    <row r="56" spans="1:31" hidden="1" x14ac:dyDescent="0.2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864"/>
      <c r="T56" s="57"/>
      <c r="U56" s="105"/>
      <c r="V56" s="57"/>
      <c r="W56" s="105"/>
      <c r="X56" s="57"/>
      <c r="Y56" s="105"/>
      <c r="Z56" s="57"/>
      <c r="AA56" s="105"/>
      <c r="AB56" s="57"/>
      <c r="AC56" s="105"/>
      <c r="AD56" s="57"/>
      <c r="AE56" s="105"/>
    </row>
    <row r="57" spans="1:31" hidden="1" x14ac:dyDescent="0.2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864"/>
      <c r="T57" s="57"/>
      <c r="U57" s="105"/>
      <c r="V57" s="57"/>
      <c r="W57" s="105"/>
      <c r="X57" s="57"/>
      <c r="Y57" s="105"/>
      <c r="Z57" s="57"/>
      <c r="AA57" s="105"/>
      <c r="AB57" s="57"/>
      <c r="AC57" s="105"/>
      <c r="AD57" s="57"/>
      <c r="AE57" s="105"/>
    </row>
    <row r="58" spans="1:31" hidden="1" x14ac:dyDescent="0.2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864"/>
      <c r="T58" s="57"/>
      <c r="U58" s="105"/>
      <c r="V58" s="57"/>
      <c r="W58" s="105"/>
      <c r="X58" s="57"/>
      <c r="Y58" s="105"/>
      <c r="Z58" s="57"/>
      <c r="AA58" s="105"/>
      <c r="AB58" s="57"/>
      <c r="AC58" s="105"/>
      <c r="AD58" s="57"/>
      <c r="AE58" s="105"/>
    </row>
    <row r="59" spans="1:31" hidden="1" x14ac:dyDescent="0.2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864"/>
      <c r="T59" s="57"/>
      <c r="U59" s="105"/>
      <c r="V59" s="57"/>
      <c r="W59" s="105"/>
      <c r="X59" s="57"/>
      <c r="Y59" s="105"/>
      <c r="Z59" s="57"/>
      <c r="AA59" s="105"/>
      <c r="AB59" s="57"/>
      <c r="AC59" s="105"/>
      <c r="AD59" s="57"/>
      <c r="AE59" s="105"/>
    </row>
    <row r="60" spans="1:31" hidden="1" x14ac:dyDescent="0.2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864"/>
      <c r="T60" s="57"/>
      <c r="U60" s="105"/>
      <c r="V60" s="57"/>
      <c r="W60" s="105"/>
      <c r="X60" s="57"/>
      <c r="Y60" s="105"/>
      <c r="Z60" s="57"/>
      <c r="AA60" s="105"/>
      <c r="AB60" s="57"/>
      <c r="AC60" s="105"/>
      <c r="AD60" s="57"/>
      <c r="AE60" s="105"/>
    </row>
    <row r="61" spans="1:31" hidden="1" x14ac:dyDescent="0.2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864"/>
      <c r="T61" s="57"/>
      <c r="U61" s="105"/>
      <c r="V61" s="57"/>
      <c r="W61" s="105"/>
      <c r="X61" s="57"/>
      <c r="Y61" s="105"/>
      <c r="Z61" s="57"/>
      <c r="AA61" s="105"/>
      <c r="AB61" s="57"/>
      <c r="AC61" s="105"/>
      <c r="AD61" s="57"/>
      <c r="AE61" s="105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864"/>
      <c r="T62" s="57"/>
      <c r="U62" s="105"/>
      <c r="V62" s="57"/>
      <c r="W62" s="105"/>
      <c r="X62" s="57"/>
      <c r="Y62" s="105"/>
      <c r="Z62" s="57"/>
      <c r="AA62" s="105"/>
      <c r="AB62" s="57"/>
      <c r="AC62" s="105"/>
      <c r="AD62" s="57"/>
      <c r="AE62" s="105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864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9">
        <f>SUM(C64:R64)</f>
        <v>910718</v>
      </c>
      <c r="T64" s="42">
        <f>SUM(T65:T73)</f>
        <v>0</v>
      </c>
      <c r="U64" s="102">
        <f t="shared" ref="U64:AE64" si="7">SUM(U65:U73)</f>
        <v>0</v>
      </c>
      <c r="V64" s="42">
        <f t="shared" si="7"/>
        <v>0</v>
      </c>
      <c r="W64" s="102">
        <f t="shared" si="7"/>
        <v>0</v>
      </c>
      <c r="X64" s="42">
        <f t="shared" si="7"/>
        <v>0</v>
      </c>
      <c r="Y64" s="102">
        <f t="shared" si="7"/>
        <v>0</v>
      </c>
      <c r="Z64" s="42">
        <f t="shared" si="7"/>
        <v>0</v>
      </c>
      <c r="AA64" s="102">
        <f t="shared" si="7"/>
        <v>0</v>
      </c>
      <c r="AB64" s="42">
        <f t="shared" si="7"/>
        <v>0</v>
      </c>
      <c r="AC64" s="102">
        <f t="shared" si="7"/>
        <v>0</v>
      </c>
      <c r="AD64" s="42">
        <f t="shared" si="7"/>
        <v>0</v>
      </c>
      <c r="AE64" s="102">
        <f t="shared" si="7"/>
        <v>0</v>
      </c>
    </row>
    <row r="65" spans="1:31" ht="25.5" x14ac:dyDescent="0.2">
      <c r="A65" s="858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0"/>
      <c r="S65" s="868"/>
      <c r="T65" s="103"/>
      <c r="U65" s="104"/>
      <c r="V65" s="103"/>
      <c r="W65" s="104"/>
      <c r="X65" s="103"/>
      <c r="Y65" s="104"/>
      <c r="Z65" s="103"/>
      <c r="AA65" s="104"/>
      <c r="AB65" s="103"/>
      <c r="AC65" s="104"/>
      <c r="AD65" s="103"/>
      <c r="AE65" s="104"/>
    </row>
    <row r="66" spans="1:31" x14ac:dyDescent="0.2">
      <c r="A66" s="858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868"/>
      <c r="T66" s="57"/>
      <c r="U66" s="105"/>
      <c r="V66" s="57"/>
      <c r="W66" s="105"/>
      <c r="X66" s="57"/>
      <c r="Y66" s="105"/>
      <c r="Z66" s="57"/>
      <c r="AA66" s="105"/>
      <c r="AB66" s="57"/>
      <c r="AC66" s="105"/>
      <c r="AD66" s="57"/>
      <c r="AE66" s="105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868"/>
      <c r="T67" s="57"/>
      <c r="U67" s="105"/>
      <c r="V67" s="57"/>
      <c r="W67" s="105"/>
      <c r="X67" s="57"/>
      <c r="Y67" s="105"/>
      <c r="Z67" s="57"/>
      <c r="AA67" s="105"/>
      <c r="AB67" s="57"/>
      <c r="AC67" s="105"/>
      <c r="AD67" s="57"/>
      <c r="AE67" s="105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868"/>
      <c r="T68" s="57"/>
      <c r="U68" s="105"/>
      <c r="V68" s="57"/>
      <c r="W68" s="105"/>
      <c r="X68" s="57"/>
      <c r="Y68" s="105"/>
      <c r="Z68" s="57"/>
      <c r="AA68" s="105"/>
      <c r="AB68" s="57"/>
      <c r="AC68" s="105"/>
      <c r="AD68" s="57"/>
      <c r="AE68" s="105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868"/>
      <c r="T69" s="57"/>
      <c r="U69" s="105"/>
      <c r="V69" s="57"/>
      <c r="W69" s="105"/>
      <c r="X69" s="57"/>
      <c r="Y69" s="105"/>
      <c r="Z69" s="57"/>
      <c r="AA69" s="105"/>
      <c r="AB69" s="57"/>
      <c r="AC69" s="105"/>
      <c r="AD69" s="57"/>
      <c r="AE69" s="105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868"/>
      <c r="T70" s="57"/>
      <c r="U70" s="105"/>
      <c r="V70" s="57"/>
      <c r="W70" s="105"/>
      <c r="X70" s="57"/>
      <c r="Y70" s="105"/>
      <c r="Z70" s="57"/>
      <c r="AA70" s="105"/>
      <c r="AB70" s="57"/>
      <c r="AC70" s="105"/>
      <c r="AD70" s="57"/>
      <c r="AE70" s="105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868"/>
      <c r="T71" s="57"/>
      <c r="U71" s="105"/>
      <c r="V71" s="57"/>
      <c r="W71" s="105"/>
      <c r="X71" s="57"/>
      <c r="Y71" s="105"/>
      <c r="Z71" s="57"/>
      <c r="AA71" s="105"/>
      <c r="AB71" s="57"/>
      <c r="AC71" s="105"/>
      <c r="AD71" s="57"/>
      <c r="AE71" s="105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868"/>
      <c r="T72" s="57"/>
      <c r="U72" s="105"/>
      <c r="V72" s="57"/>
      <c r="W72" s="105"/>
      <c r="X72" s="57"/>
      <c r="Y72" s="105"/>
      <c r="Z72" s="57"/>
      <c r="AA72" s="105"/>
      <c r="AB72" s="57"/>
      <c r="AC72" s="105"/>
      <c r="AD72" s="57"/>
      <c r="AE72" s="105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868"/>
      <c r="T73" s="57"/>
      <c r="U73" s="105"/>
      <c r="V73" s="57"/>
      <c r="W73" s="105"/>
      <c r="X73" s="57"/>
      <c r="Y73" s="105"/>
      <c r="Z73" s="57"/>
      <c r="AA73" s="105"/>
      <c r="AB73" s="57"/>
      <c r="AC73" s="105"/>
      <c r="AD73" s="57"/>
      <c r="AE73" s="105"/>
    </row>
    <row r="74" spans="1:31" ht="13.5" hidden="1" thickBot="1" x14ac:dyDescent="0.25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868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91">
        <f>SUM(C75:R75)</f>
        <v>-55921000</v>
      </c>
      <c r="T75" s="42">
        <f>SUM(T76:T80)</f>
        <v>0</v>
      </c>
      <c r="U75" s="102">
        <f t="shared" ref="U75:AE75" si="8">SUM(U76:U80)</f>
        <v>-2665000</v>
      </c>
      <c r="V75" s="42">
        <f t="shared" si="8"/>
        <v>0</v>
      </c>
      <c r="W75" s="102">
        <f t="shared" si="8"/>
        <v>0</v>
      </c>
      <c r="X75" s="42">
        <f t="shared" si="8"/>
        <v>0</v>
      </c>
      <c r="Y75" s="102">
        <f t="shared" si="8"/>
        <v>0</v>
      </c>
      <c r="Z75" s="42">
        <f t="shared" si="8"/>
        <v>0</v>
      </c>
      <c r="AA75" s="102">
        <f t="shared" si="8"/>
        <v>0</v>
      </c>
      <c r="AB75" s="42">
        <f t="shared" si="8"/>
        <v>0</v>
      </c>
      <c r="AC75" s="102">
        <f t="shared" si="8"/>
        <v>0</v>
      </c>
      <c r="AD75" s="42">
        <f t="shared" si="8"/>
        <v>0</v>
      </c>
      <c r="AE75" s="102">
        <f t="shared" si="8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2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863"/>
      <c r="T76" s="103"/>
      <c r="U76" s="104">
        <v>-2665000</v>
      </c>
      <c r="V76" s="103"/>
      <c r="W76" s="104"/>
      <c r="X76" s="103"/>
      <c r="Y76" s="104"/>
      <c r="Z76" s="103"/>
      <c r="AA76" s="104"/>
      <c r="AB76" s="103"/>
      <c r="AC76" s="104"/>
      <c r="AD76" s="103"/>
      <c r="AE76" s="104"/>
    </row>
    <row r="77" spans="1:31" ht="18" customHeight="1" x14ac:dyDescent="0.2">
      <c r="A77" s="87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864"/>
      <c r="T77" s="57"/>
      <c r="U77" s="105"/>
      <c r="V77" s="57"/>
      <c r="W77" s="105"/>
      <c r="X77" s="57"/>
      <c r="Y77" s="105"/>
      <c r="Z77" s="57"/>
      <c r="AA77" s="105"/>
      <c r="AB77" s="57"/>
      <c r="AC77" s="105"/>
      <c r="AD77" s="57"/>
      <c r="AE77" s="105"/>
    </row>
    <row r="78" spans="1:31" x14ac:dyDescent="0.2">
      <c r="A78" s="87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864"/>
      <c r="T78" s="57"/>
      <c r="U78" s="105"/>
      <c r="V78" s="57"/>
      <c r="W78" s="105"/>
      <c r="X78" s="57"/>
      <c r="Y78" s="105"/>
      <c r="Z78" s="57"/>
      <c r="AA78" s="105"/>
      <c r="AB78" s="57"/>
      <c r="AC78" s="105"/>
      <c r="AD78" s="57"/>
      <c r="AE78" s="105"/>
    </row>
    <row r="79" spans="1:31" x14ac:dyDescent="0.2">
      <c r="A79" s="87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864"/>
      <c r="T79" s="57"/>
      <c r="U79" s="105"/>
      <c r="V79" s="57"/>
      <c r="W79" s="105"/>
      <c r="X79" s="57"/>
      <c r="Y79" s="105"/>
      <c r="Z79" s="57"/>
      <c r="AA79" s="105"/>
      <c r="AB79" s="57"/>
      <c r="AC79" s="105"/>
      <c r="AD79" s="57"/>
      <c r="AE79" s="105"/>
    </row>
    <row r="80" spans="1:31" ht="13.5" thickBot="1" x14ac:dyDescent="0.25">
      <c r="A80" s="87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864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91">
        <f>SUM(C81:R81)</f>
        <v>0</v>
      </c>
      <c r="T81" s="42">
        <f>SUM(T88:T97)</f>
        <v>0</v>
      </c>
      <c r="U81" s="102">
        <f t="shared" ref="U81:AE81" si="9">SUM(U88:U97)</f>
        <v>0</v>
      </c>
      <c r="V81" s="42">
        <f t="shared" si="9"/>
        <v>0</v>
      </c>
      <c r="W81" s="102">
        <f t="shared" si="9"/>
        <v>0</v>
      </c>
      <c r="X81" s="42">
        <f t="shared" si="9"/>
        <v>0</v>
      </c>
      <c r="Y81" s="102">
        <f t="shared" si="9"/>
        <v>0</v>
      </c>
      <c r="Z81" s="42">
        <f t="shared" si="9"/>
        <v>0</v>
      </c>
      <c r="AA81" s="102">
        <f t="shared" si="9"/>
        <v>0</v>
      </c>
      <c r="AB81" s="42">
        <f t="shared" si="9"/>
        <v>0</v>
      </c>
      <c r="AC81" s="102">
        <f t="shared" si="9"/>
        <v>0</v>
      </c>
      <c r="AD81" s="42">
        <f t="shared" si="9"/>
        <v>0</v>
      </c>
      <c r="AE81" s="102">
        <f t="shared" si="9"/>
        <v>0</v>
      </c>
    </row>
    <row r="82" spans="1:31" ht="18.75" hidden="1" customHeight="1" x14ac:dyDescent="0.2">
      <c r="A82" s="857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863"/>
      <c r="T82" s="103"/>
      <c r="U82" s="104"/>
      <c r="V82" s="103"/>
      <c r="W82" s="104"/>
      <c r="X82" s="103"/>
      <c r="Y82" s="104"/>
      <c r="Z82" s="103"/>
      <c r="AA82" s="104"/>
      <c r="AB82" s="103"/>
      <c r="AC82" s="104"/>
      <c r="AD82" s="103"/>
      <c r="AE82" s="104"/>
    </row>
    <row r="83" spans="1:31" ht="25.5" hidden="1" customHeight="1" x14ac:dyDescent="0.2">
      <c r="A83" s="858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864"/>
      <c r="T83" s="57"/>
      <c r="U83" s="105"/>
      <c r="V83" s="57"/>
      <c r="W83" s="105"/>
      <c r="X83" s="57"/>
      <c r="Y83" s="105"/>
      <c r="Z83" s="57"/>
      <c r="AA83" s="105"/>
      <c r="AB83" s="57"/>
      <c r="AC83" s="105"/>
      <c r="AD83" s="57"/>
      <c r="AE83" s="105"/>
    </row>
    <row r="84" spans="1:31" ht="12.75" hidden="1" customHeight="1" x14ac:dyDescent="0.2">
      <c r="A84" s="858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864"/>
      <c r="T84" s="57"/>
      <c r="U84" s="105"/>
      <c r="V84" s="57"/>
      <c r="W84" s="105"/>
      <c r="X84" s="57"/>
      <c r="Y84" s="105"/>
      <c r="Z84" s="57"/>
      <c r="AA84" s="105"/>
      <c r="AB84" s="57"/>
      <c r="AC84" s="105"/>
      <c r="AD84" s="57"/>
      <c r="AE84" s="105"/>
    </row>
    <row r="85" spans="1:31" ht="25.5" hidden="1" customHeight="1" x14ac:dyDescent="0.2">
      <c r="A85" s="858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864"/>
      <c r="T85" s="57"/>
      <c r="U85" s="105"/>
      <c r="V85" s="57"/>
      <c r="W85" s="105"/>
      <c r="X85" s="57"/>
      <c r="Y85" s="105"/>
      <c r="Z85" s="57"/>
      <c r="AA85" s="105"/>
      <c r="AB85" s="57"/>
      <c r="AC85" s="105"/>
      <c r="AD85" s="57"/>
      <c r="AE85" s="105"/>
    </row>
    <row r="86" spans="1:31" ht="12.75" hidden="1" customHeight="1" x14ac:dyDescent="0.2">
      <c r="A86" s="858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864"/>
      <c r="T86" s="57"/>
      <c r="U86" s="105"/>
      <c r="V86" s="57"/>
      <c r="W86" s="105"/>
      <c r="X86" s="57"/>
      <c r="Y86" s="105"/>
      <c r="Z86" s="57"/>
      <c r="AA86" s="105"/>
      <c r="AB86" s="57"/>
      <c r="AC86" s="105"/>
      <c r="AD86" s="57"/>
      <c r="AE86" s="105"/>
    </row>
    <row r="87" spans="1:31" ht="12.75" hidden="1" customHeight="1" x14ac:dyDescent="0.2">
      <c r="A87" s="858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 t="shared" ref="M87" si="10">L87/K87</f>
        <v>#DIV/0!</v>
      </c>
      <c r="N87" s="9"/>
      <c r="O87" s="9"/>
      <c r="P87" s="9"/>
      <c r="Q87" s="9"/>
      <c r="R87" s="9"/>
      <c r="S87" s="864"/>
      <c r="T87" s="57"/>
      <c r="U87" s="105"/>
      <c r="V87" s="57"/>
      <c r="W87" s="105"/>
      <c r="X87" s="57"/>
      <c r="Y87" s="105"/>
      <c r="Z87" s="57"/>
      <c r="AA87" s="105"/>
      <c r="AB87" s="57"/>
      <c r="AC87" s="105"/>
      <c r="AD87" s="57"/>
      <c r="AE87" s="105"/>
    </row>
    <row r="88" spans="1:31" x14ac:dyDescent="0.2">
      <c r="A88" s="858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864"/>
      <c r="T88" s="57"/>
      <c r="U88" s="105"/>
      <c r="V88" s="57"/>
      <c r="W88" s="105"/>
      <c r="X88" s="57"/>
      <c r="Y88" s="105"/>
      <c r="Z88" s="57"/>
      <c r="AA88" s="105"/>
      <c r="AB88" s="57"/>
      <c r="AC88" s="105"/>
      <c r="AD88" s="57"/>
      <c r="AE88" s="105"/>
    </row>
    <row r="89" spans="1:31" x14ac:dyDescent="0.2">
      <c r="A89" s="858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864"/>
      <c r="T89" s="57"/>
      <c r="U89" s="105"/>
      <c r="V89" s="57"/>
      <c r="W89" s="105"/>
      <c r="X89" s="57"/>
      <c r="Y89" s="105"/>
      <c r="Z89" s="57"/>
      <c r="AA89" s="105"/>
      <c r="AB89" s="57"/>
      <c r="AC89" s="105"/>
      <c r="AD89" s="57"/>
      <c r="AE89" s="105"/>
    </row>
    <row r="90" spans="1:31" x14ac:dyDescent="0.2">
      <c r="A90" s="858"/>
      <c r="B90" s="14"/>
      <c r="C90" s="9"/>
      <c r="D90" s="9"/>
      <c r="E90" s="1"/>
      <c r="F90" s="9"/>
      <c r="G90" s="9"/>
      <c r="H90" s="78"/>
      <c r="I90" s="9"/>
      <c r="J90" s="9"/>
      <c r="K90" s="9"/>
      <c r="L90" s="9"/>
      <c r="M90" s="1"/>
      <c r="N90" s="9"/>
      <c r="O90" s="9"/>
      <c r="P90" s="9"/>
      <c r="Q90" s="9"/>
      <c r="R90" s="9"/>
      <c r="S90" s="864"/>
      <c r="T90" s="57"/>
      <c r="U90" s="105"/>
      <c r="V90" s="57"/>
      <c r="W90" s="105"/>
      <c r="X90" s="57"/>
      <c r="Y90" s="105"/>
      <c r="Z90" s="57"/>
      <c r="AA90" s="105"/>
      <c r="AB90" s="57"/>
      <c r="AC90" s="105"/>
      <c r="AD90" s="57"/>
      <c r="AE90" s="105"/>
    </row>
    <row r="91" spans="1:31" x14ac:dyDescent="0.2">
      <c r="A91" s="858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864"/>
      <c r="T91" s="57"/>
      <c r="U91" s="105"/>
      <c r="V91" s="57"/>
      <c r="W91" s="105"/>
      <c r="X91" s="57"/>
      <c r="Y91" s="105"/>
      <c r="Z91" s="57"/>
      <c r="AA91" s="105"/>
      <c r="AB91" s="57"/>
      <c r="AC91" s="105"/>
      <c r="AD91" s="57"/>
      <c r="AE91" s="105"/>
    </row>
    <row r="92" spans="1:31" x14ac:dyDescent="0.2">
      <c r="A92" s="858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864"/>
      <c r="T92" s="57"/>
      <c r="U92" s="105"/>
      <c r="V92" s="57"/>
      <c r="W92" s="105"/>
      <c r="X92" s="57"/>
      <c r="Y92" s="105"/>
      <c r="Z92" s="57"/>
      <c r="AA92" s="105"/>
      <c r="AB92" s="57"/>
      <c r="AC92" s="105"/>
      <c r="AD92" s="57"/>
      <c r="AE92" s="105"/>
    </row>
    <row r="93" spans="1:31" x14ac:dyDescent="0.2">
      <c r="A93" s="858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864"/>
      <c r="T93" s="57"/>
      <c r="U93" s="105"/>
      <c r="V93" s="57"/>
      <c r="W93" s="105"/>
      <c r="X93" s="57"/>
      <c r="Y93" s="105"/>
      <c r="Z93" s="57"/>
      <c r="AA93" s="105"/>
      <c r="AB93" s="57"/>
      <c r="AC93" s="105"/>
      <c r="AD93" s="57"/>
      <c r="AE93" s="105"/>
    </row>
    <row r="94" spans="1:31" x14ac:dyDescent="0.2">
      <c r="A94" s="858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864"/>
      <c r="T94" s="57"/>
      <c r="U94" s="105"/>
      <c r="V94" s="57"/>
      <c r="W94" s="105"/>
      <c r="X94" s="57"/>
      <c r="Y94" s="105"/>
      <c r="Z94" s="57"/>
      <c r="AA94" s="105"/>
      <c r="AB94" s="57"/>
      <c r="AC94" s="105"/>
      <c r="AD94" s="57"/>
      <c r="AE94" s="105"/>
    </row>
    <row r="95" spans="1:31" x14ac:dyDescent="0.2">
      <c r="A95" s="858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8"/>
      <c r="N95" s="9"/>
      <c r="O95" s="9"/>
      <c r="P95" s="9"/>
      <c r="Q95" s="9"/>
      <c r="R95" s="9"/>
      <c r="S95" s="864"/>
      <c r="T95" s="57"/>
      <c r="U95" s="105"/>
      <c r="V95" s="57"/>
      <c r="W95" s="105"/>
      <c r="X95" s="57"/>
      <c r="Y95" s="105"/>
      <c r="Z95" s="57"/>
      <c r="AA95" s="105"/>
      <c r="AB95" s="57"/>
      <c r="AC95" s="105"/>
      <c r="AD95" s="57"/>
      <c r="AE95" s="105"/>
    </row>
    <row r="96" spans="1:31" x14ac:dyDescent="0.2">
      <c r="A96" s="858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864"/>
      <c r="T96" s="57"/>
      <c r="U96" s="105"/>
      <c r="V96" s="57"/>
      <c r="W96" s="105"/>
      <c r="X96" s="57"/>
      <c r="Y96" s="105"/>
      <c r="Z96" s="57"/>
      <c r="AA96" s="105"/>
      <c r="AB96" s="57"/>
      <c r="AC96" s="105"/>
      <c r="AD96" s="57"/>
      <c r="AE96" s="105"/>
    </row>
    <row r="97" spans="1:31" ht="13.5" thickBot="1" x14ac:dyDescent="0.25">
      <c r="A97" s="858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865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5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91">
        <f>SUM(C98:R98)</f>
        <v>32082</v>
      </c>
      <c r="T98" s="42">
        <f>SUM(T99:T102)</f>
        <v>0</v>
      </c>
      <c r="U98" s="102">
        <f t="shared" ref="U98:AE98" si="11">SUM(U99:U102)</f>
        <v>0</v>
      </c>
      <c r="V98" s="42">
        <f t="shared" si="11"/>
        <v>0</v>
      </c>
      <c r="W98" s="102">
        <f t="shared" si="11"/>
        <v>0</v>
      </c>
      <c r="X98" s="42">
        <f t="shared" si="11"/>
        <v>0</v>
      </c>
      <c r="Y98" s="102">
        <f t="shared" si="11"/>
        <v>0</v>
      </c>
      <c r="Z98" s="42">
        <f t="shared" si="11"/>
        <v>0</v>
      </c>
      <c r="AA98" s="102">
        <f t="shared" si="11"/>
        <v>0</v>
      </c>
      <c r="AB98" s="42">
        <f t="shared" si="11"/>
        <v>0</v>
      </c>
      <c r="AC98" s="102">
        <f t="shared" si="11"/>
        <v>0</v>
      </c>
      <c r="AD98" s="42">
        <f t="shared" si="11"/>
        <v>0</v>
      </c>
      <c r="AE98" s="102">
        <f t="shared" si="11"/>
        <v>0</v>
      </c>
    </row>
    <row r="99" spans="1:31" x14ac:dyDescent="0.2">
      <c r="A99" s="858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60"/>
      <c r="S99" s="863"/>
      <c r="T99" s="103"/>
      <c r="U99" s="104"/>
      <c r="V99" s="103"/>
      <c r="W99" s="104"/>
      <c r="X99" s="103"/>
      <c r="Y99" s="104"/>
      <c r="Z99" s="103"/>
      <c r="AA99" s="104"/>
      <c r="AB99" s="103"/>
      <c r="AC99" s="104"/>
      <c r="AD99" s="103"/>
      <c r="AE99" s="104"/>
    </row>
    <row r="100" spans="1:31" ht="13.9" customHeight="1" x14ac:dyDescent="0.2">
      <c r="A100" s="858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60"/>
      <c r="S100" s="864"/>
      <c r="T100" s="57"/>
      <c r="U100" s="105"/>
      <c r="V100" s="57"/>
      <c r="W100" s="105"/>
      <c r="X100" s="57"/>
      <c r="Y100" s="105"/>
      <c r="Z100" s="57"/>
      <c r="AA100" s="105"/>
      <c r="AB100" s="57"/>
      <c r="AC100" s="105"/>
      <c r="AD100" s="57"/>
      <c r="AE100" s="105"/>
    </row>
    <row r="101" spans="1:31" ht="15.75" customHeight="1" x14ac:dyDescent="0.2">
      <c r="A101" s="858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864"/>
      <c r="T101" s="57"/>
      <c r="U101" s="105"/>
      <c r="V101" s="57"/>
      <c r="W101" s="105"/>
      <c r="X101" s="57"/>
      <c r="Y101" s="105"/>
      <c r="Z101" s="57"/>
      <c r="AA101" s="105"/>
      <c r="AB101" s="57"/>
      <c r="AC101" s="105"/>
      <c r="AD101" s="57"/>
      <c r="AE101" s="105"/>
    </row>
    <row r="102" spans="1:31" ht="13.5" customHeight="1" thickBot="1" x14ac:dyDescent="0.25">
      <c r="A102" s="858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865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2">SUM(D104:D104)</f>
        <v>0</v>
      </c>
      <c r="E103" s="10" t="s">
        <v>30</v>
      </c>
      <c r="F103" s="10" t="s">
        <v>30</v>
      </c>
      <c r="G103" s="10">
        <f t="shared" si="12"/>
        <v>0</v>
      </c>
      <c r="H103" s="10" t="s">
        <v>30</v>
      </c>
      <c r="I103" s="10">
        <f t="shared" si="12"/>
        <v>0</v>
      </c>
      <c r="J103" s="10">
        <f t="shared" si="12"/>
        <v>0</v>
      </c>
      <c r="K103" s="10" t="s">
        <v>30</v>
      </c>
      <c r="L103" s="10">
        <f t="shared" si="12"/>
        <v>0</v>
      </c>
      <c r="M103" s="10" t="s">
        <v>30</v>
      </c>
      <c r="N103" s="10">
        <f t="shared" si="12"/>
        <v>0</v>
      </c>
      <c r="O103" s="10">
        <f t="shared" si="12"/>
        <v>0</v>
      </c>
      <c r="P103" s="10" t="s">
        <v>30</v>
      </c>
      <c r="Q103" s="10">
        <f t="shared" si="12"/>
        <v>0</v>
      </c>
      <c r="R103" s="10" t="s">
        <v>30</v>
      </c>
      <c r="S103" s="91">
        <f>SUM(C103:R103)</f>
        <v>0</v>
      </c>
      <c r="T103" s="42">
        <f>T104</f>
        <v>0</v>
      </c>
      <c r="U103" s="102">
        <f t="shared" ref="U103:AE103" si="13">U104</f>
        <v>0</v>
      </c>
      <c r="V103" s="42">
        <f t="shared" si="13"/>
        <v>0</v>
      </c>
      <c r="W103" s="102">
        <f t="shared" si="13"/>
        <v>0</v>
      </c>
      <c r="X103" s="42">
        <f t="shared" si="13"/>
        <v>0</v>
      </c>
      <c r="Y103" s="102">
        <f t="shared" si="13"/>
        <v>0</v>
      </c>
      <c r="Z103" s="42">
        <f t="shared" si="13"/>
        <v>0</v>
      </c>
      <c r="AA103" s="102">
        <f t="shared" si="13"/>
        <v>0</v>
      </c>
      <c r="AB103" s="42">
        <f t="shared" si="13"/>
        <v>0</v>
      </c>
      <c r="AC103" s="102">
        <f t="shared" si="13"/>
        <v>0</v>
      </c>
      <c r="AD103" s="42">
        <f t="shared" si="13"/>
        <v>0</v>
      </c>
      <c r="AE103" s="102">
        <f t="shared" si="13"/>
        <v>0</v>
      </c>
    </row>
    <row r="104" spans="1:31" ht="13.5" thickBot="1" x14ac:dyDescent="0.25">
      <c r="A104" s="61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2"/>
      <c r="T104" s="103"/>
      <c r="U104" s="104"/>
      <c r="V104" s="103"/>
      <c r="W104" s="104"/>
      <c r="X104" s="103"/>
      <c r="Y104" s="104"/>
      <c r="Z104" s="103"/>
      <c r="AA104" s="104"/>
      <c r="AB104" s="103"/>
      <c r="AC104" s="104"/>
      <c r="AD104" s="103"/>
      <c r="AE104" s="104"/>
    </row>
    <row r="105" spans="1:31" ht="13.5" hidden="1" thickBot="1" x14ac:dyDescent="0.25">
      <c r="A105" s="62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3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891" t="s">
        <v>13</v>
      </c>
      <c r="B106" s="892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91">
        <f>SUM(S7+S41+S48+S64+S75+S81+S98+S103)</f>
        <v>81327085</v>
      </c>
      <c r="T106" s="42">
        <f t="shared" ref="T106:AE106" si="14">SUM(T7+T41+T48+T64+T75+T81+T98+T103)</f>
        <v>35000000</v>
      </c>
      <c r="U106" s="11">
        <f t="shared" si="14"/>
        <v>-2665000</v>
      </c>
      <c r="V106" s="42">
        <f t="shared" si="14"/>
        <v>0</v>
      </c>
      <c r="W106" s="11">
        <f t="shared" si="14"/>
        <v>0</v>
      </c>
      <c r="X106" s="42">
        <f t="shared" si="14"/>
        <v>75191767</v>
      </c>
      <c r="Y106" s="11">
        <f t="shared" si="14"/>
        <v>0</v>
      </c>
      <c r="Z106" s="42">
        <f t="shared" si="14"/>
        <v>30800000</v>
      </c>
      <c r="AA106" s="11">
        <f t="shared" si="14"/>
        <v>0</v>
      </c>
      <c r="AB106" s="42">
        <f t="shared" si="14"/>
        <v>0</v>
      </c>
      <c r="AC106" s="11">
        <f t="shared" si="14"/>
        <v>0</v>
      </c>
      <c r="AD106" s="42">
        <f t="shared" si="14"/>
        <v>79522818</v>
      </c>
      <c r="AE106" s="11">
        <f t="shared" si="14"/>
        <v>0</v>
      </c>
    </row>
    <row r="107" spans="1:31" ht="13.5" thickBot="1" x14ac:dyDescent="0.25">
      <c r="A107" s="894"/>
      <c r="B107" s="895"/>
      <c r="C107" s="887"/>
      <c r="D107" s="888"/>
      <c r="E107" s="859"/>
      <c r="F107" s="859"/>
      <c r="G107" s="859"/>
      <c r="H107" s="859"/>
      <c r="I107" s="64"/>
      <c r="J107" s="64"/>
      <c r="K107" s="859"/>
      <c r="L107" s="859"/>
      <c r="M107" s="859"/>
      <c r="N107" s="64"/>
      <c r="O107" s="64"/>
      <c r="P107" s="859"/>
      <c r="Q107" s="859"/>
      <c r="R107" s="859"/>
      <c r="S107" s="94"/>
      <c r="T107" s="106"/>
      <c r="U107" s="107"/>
      <c r="V107" s="106"/>
      <c r="W107" s="107"/>
      <c r="X107" s="106"/>
      <c r="Y107" s="107"/>
      <c r="Z107" s="106"/>
      <c r="AA107" s="107"/>
      <c r="AB107" s="106"/>
      <c r="AC107" s="107"/>
      <c r="AD107" s="106"/>
      <c r="AE107" s="107"/>
    </row>
    <row r="108" spans="1:31" x14ac:dyDescent="0.2">
      <c r="A108" s="858" t="s">
        <v>14</v>
      </c>
      <c r="B108" s="890"/>
      <c r="C108" s="893">
        <f>D106+G106</f>
        <v>-53664200</v>
      </c>
      <c r="D108" s="886"/>
      <c r="E108" s="886"/>
      <c r="F108" s="886"/>
      <c r="G108" s="886"/>
      <c r="H108" s="886"/>
      <c r="I108" s="65"/>
      <c r="J108" s="65"/>
      <c r="K108" s="886">
        <f>L106</f>
        <v>-2256832</v>
      </c>
      <c r="L108" s="886"/>
      <c r="M108" s="886"/>
      <c r="N108" s="65"/>
      <c r="O108" s="65"/>
      <c r="P108" s="886">
        <f>Q106</f>
        <v>137248117</v>
      </c>
      <c r="Q108" s="886"/>
      <c r="R108" s="886"/>
      <c r="S108" s="65">
        <f>C108+K108+P108</f>
        <v>81327085</v>
      </c>
      <c r="T108" s="108"/>
      <c r="U108" s="109"/>
      <c r="V108" s="108"/>
      <c r="W108" s="109"/>
      <c r="X108" s="108"/>
      <c r="Y108" s="109"/>
      <c r="Z108" s="108"/>
      <c r="AA108" s="109"/>
      <c r="AB108" s="108"/>
      <c r="AC108" s="109"/>
      <c r="AD108" s="108"/>
      <c r="AE108" s="109"/>
    </row>
    <row r="109" spans="1:31" hidden="1" x14ac:dyDescent="0.2">
      <c r="A109" s="66">
        <v>9</v>
      </c>
      <c r="B109" s="67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5">
        <f>P109+R109</f>
        <v>0</v>
      </c>
      <c r="T109" s="57"/>
      <c r="U109" s="105"/>
      <c r="V109" s="57"/>
      <c r="W109" s="105"/>
      <c r="X109" s="57"/>
      <c r="Y109" s="105"/>
      <c r="Z109" s="57"/>
      <c r="AA109" s="105"/>
      <c r="AB109" s="57"/>
      <c r="AC109" s="105"/>
      <c r="AD109" s="57"/>
      <c r="AE109" s="105"/>
    </row>
    <row r="110" spans="1:31" x14ac:dyDescent="0.2">
      <c r="A110" s="68"/>
      <c r="B110" s="69" t="s">
        <v>22</v>
      </c>
      <c r="C110" s="83"/>
      <c r="D110" s="83"/>
      <c r="E110" s="83"/>
      <c r="F110" s="83"/>
      <c r="G110" s="83">
        <v>0</v>
      </c>
      <c r="H110" s="83">
        <v>0</v>
      </c>
      <c r="I110" s="83"/>
      <c r="J110" s="83"/>
      <c r="K110" s="83"/>
      <c r="L110" s="83"/>
      <c r="M110" s="84"/>
      <c r="N110" s="83"/>
      <c r="O110" s="83"/>
      <c r="P110" s="83"/>
      <c r="Q110" s="83"/>
      <c r="R110" s="83"/>
      <c r="S110" s="96">
        <f>F110+K110+L110</f>
        <v>0</v>
      </c>
      <c r="T110" s="57"/>
      <c r="U110" s="105"/>
      <c r="V110" s="57"/>
      <c r="W110" s="105"/>
      <c r="X110" s="57"/>
      <c r="Y110" s="105"/>
      <c r="Z110" s="57"/>
      <c r="AA110" s="105"/>
      <c r="AB110" s="57"/>
      <c r="AC110" s="105"/>
      <c r="AD110" s="57"/>
      <c r="AE110" s="105"/>
    </row>
    <row r="111" spans="1:31" x14ac:dyDescent="0.2">
      <c r="A111" s="68"/>
      <c r="B111" s="69" t="s">
        <v>25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5"/>
      <c r="N111" s="83"/>
      <c r="O111" s="83"/>
      <c r="P111" s="83"/>
      <c r="Q111" s="83"/>
      <c r="R111" s="83"/>
      <c r="S111" s="96"/>
      <c r="T111" s="57"/>
      <c r="U111" s="105"/>
      <c r="V111" s="57"/>
      <c r="W111" s="105"/>
      <c r="X111" s="57"/>
      <c r="Y111" s="105"/>
      <c r="Z111" s="57"/>
      <c r="AA111" s="105"/>
      <c r="AB111" s="57"/>
      <c r="AC111" s="105"/>
      <c r="AD111" s="57"/>
      <c r="AE111" s="105"/>
    </row>
    <row r="112" spans="1:31" ht="13.5" thickBot="1" x14ac:dyDescent="0.25">
      <c r="A112" s="68"/>
      <c r="B112" s="69" t="s">
        <v>39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  <c r="N112" s="83"/>
      <c r="O112" s="83"/>
      <c r="P112" s="83"/>
      <c r="Q112" s="83"/>
      <c r="R112" s="83"/>
      <c r="S112" s="96"/>
      <c r="T112" s="97"/>
      <c r="U112" s="73"/>
      <c r="V112" s="97"/>
      <c r="W112" s="73"/>
      <c r="X112" s="97"/>
      <c r="Y112" s="73"/>
      <c r="Z112" s="97"/>
      <c r="AA112" s="73"/>
      <c r="AB112" s="97"/>
      <c r="AC112" s="73"/>
      <c r="AD112" s="97"/>
      <c r="AE112" s="73"/>
    </row>
    <row r="113" spans="1:19" ht="13.5" hidden="1" thickBot="1" x14ac:dyDescent="0.25">
      <c r="A113" s="70">
        <v>10</v>
      </c>
      <c r="B113" s="21" t="s">
        <v>23</v>
      </c>
      <c r="C113" s="71"/>
      <c r="D113" s="71"/>
      <c r="E113" s="71"/>
      <c r="F113" s="71"/>
      <c r="G113" s="71"/>
      <c r="H113" s="71"/>
      <c r="I113" s="71"/>
      <c r="J113" s="71"/>
      <c r="K113" s="22"/>
      <c r="L113" s="22"/>
      <c r="M113" s="72"/>
      <c r="N113" s="71"/>
      <c r="O113" s="71"/>
      <c r="P113" s="71"/>
      <c r="Q113" s="71"/>
      <c r="R113" s="71"/>
      <c r="S113" s="73"/>
    </row>
    <row r="114" spans="1:19" x14ac:dyDescent="0.2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9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9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</sheetData>
  <mergeCells count="68"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30"/>
  <sheetViews>
    <sheetView view="pageBreakPreview" topLeftCell="B1" zoomScale="85" zoomScaleSheetLayoutView="85" workbookViewId="0">
      <selection activeCell="B198" sqref="A198:XFD206"/>
    </sheetView>
  </sheetViews>
  <sheetFormatPr defaultColWidth="9.140625" defaultRowHeight="15" x14ac:dyDescent="0.25"/>
  <cols>
    <col min="1" max="1" width="8.7109375" style="171" hidden="1" customWidth="1"/>
    <col min="2" max="2" width="4" style="211" customWidth="1"/>
    <col min="3" max="3" width="57.5703125" style="122" customWidth="1"/>
    <col min="4" max="4" width="14" style="122" customWidth="1"/>
    <col min="5" max="5" width="15.85546875" style="548" hidden="1" customWidth="1"/>
    <col min="6" max="6" width="16.42578125" style="548" hidden="1" customWidth="1"/>
    <col min="7" max="7" width="12.5703125" style="548" hidden="1" customWidth="1"/>
    <col min="8" max="8" width="15.85546875" style="548" customWidth="1"/>
    <col min="9" max="9" width="14.85546875" style="548" customWidth="1"/>
    <col min="10" max="10" width="14" style="548" customWidth="1"/>
    <col min="11" max="11" width="16.42578125" style="548" hidden="1" customWidth="1"/>
    <col min="12" max="12" width="18.7109375" style="548" hidden="1" customWidth="1"/>
    <col min="13" max="13" width="13.7109375" style="548" hidden="1" customWidth="1"/>
    <col min="14" max="14" width="18.42578125" style="548" hidden="1" customWidth="1"/>
    <col min="15" max="15" width="18.5703125" style="548" hidden="1" customWidth="1"/>
    <col min="16" max="16" width="21.28515625" style="122" hidden="1" customWidth="1"/>
    <col min="17" max="17" width="12" style="122" bestFit="1" customWidth="1"/>
    <col min="18" max="16384" width="9.140625" style="122"/>
  </cols>
  <sheetData>
    <row r="1" spans="1:16" ht="108.75" customHeight="1" x14ac:dyDescent="0.25">
      <c r="A1" s="900" t="s">
        <v>474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</row>
    <row r="2" spans="1:16" ht="91.5" customHeight="1" x14ac:dyDescent="0.25">
      <c r="A2" s="154"/>
      <c r="B2" s="914" t="s">
        <v>481</v>
      </c>
      <c r="C2" s="915"/>
      <c r="D2" s="915"/>
      <c r="E2" s="915"/>
      <c r="F2" s="915"/>
      <c r="G2" s="915"/>
      <c r="H2" s="915"/>
      <c r="I2" s="915"/>
      <c r="J2" s="915"/>
      <c r="K2" s="915"/>
      <c r="L2" s="316"/>
      <c r="M2" s="316"/>
      <c r="N2" s="316"/>
      <c r="O2" s="316"/>
    </row>
    <row r="3" spans="1:16" ht="36.75" customHeight="1" thickBot="1" x14ac:dyDescent="0.3">
      <c r="A3" s="154"/>
      <c r="B3" s="913" t="s">
        <v>475</v>
      </c>
      <c r="C3" s="913"/>
      <c r="D3" s="913"/>
      <c r="E3" s="913"/>
      <c r="F3" s="913"/>
      <c r="G3" s="913"/>
      <c r="H3" s="913"/>
      <c r="I3" s="913"/>
      <c r="J3" s="913"/>
      <c r="K3" s="316"/>
      <c r="L3" s="316"/>
      <c r="M3" s="316"/>
      <c r="N3" s="316"/>
      <c r="O3" s="316"/>
    </row>
    <row r="4" spans="1:16" x14ac:dyDescent="0.25">
      <c r="A4" s="901" t="s">
        <v>96</v>
      </c>
      <c r="B4" s="911" t="s">
        <v>439</v>
      </c>
      <c r="C4" s="903" t="s">
        <v>97</v>
      </c>
      <c r="D4" s="905" t="s">
        <v>150</v>
      </c>
      <c r="E4" s="907" t="s">
        <v>98</v>
      </c>
      <c r="F4" s="908"/>
      <c r="G4" s="909"/>
      <c r="H4" s="907" t="s">
        <v>473</v>
      </c>
      <c r="I4" s="908"/>
      <c r="J4" s="909"/>
      <c r="K4" s="907" t="s">
        <v>99</v>
      </c>
      <c r="L4" s="908"/>
      <c r="M4" s="909"/>
      <c r="N4" s="318" t="s">
        <v>280</v>
      </c>
      <c r="O4" s="319" t="s">
        <v>306</v>
      </c>
      <c r="P4" s="123"/>
    </row>
    <row r="5" spans="1:16" ht="43.5" x14ac:dyDescent="0.25">
      <c r="A5" s="902"/>
      <c r="B5" s="912"/>
      <c r="C5" s="904"/>
      <c r="D5" s="906"/>
      <c r="E5" s="320" t="s">
        <v>100</v>
      </c>
      <c r="F5" s="320" t="s">
        <v>101</v>
      </c>
      <c r="G5" s="320" t="s">
        <v>102</v>
      </c>
      <c r="H5" s="320" t="s">
        <v>100</v>
      </c>
      <c r="I5" s="320" t="s">
        <v>101</v>
      </c>
      <c r="J5" s="320" t="s">
        <v>102</v>
      </c>
      <c r="K5" s="320" t="s">
        <v>100</v>
      </c>
      <c r="L5" s="320" t="s">
        <v>101</v>
      </c>
      <c r="M5" s="320" t="s">
        <v>102</v>
      </c>
      <c r="N5" s="320" t="s">
        <v>77</v>
      </c>
      <c r="O5" s="321" t="s">
        <v>77</v>
      </c>
      <c r="P5" s="322" t="s">
        <v>198</v>
      </c>
    </row>
    <row r="6" spans="1:16" ht="15.75" thickBot="1" x14ac:dyDescent="0.3">
      <c r="A6" s="896"/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8"/>
      <c r="N6" s="323"/>
      <c r="O6" s="324"/>
      <c r="P6" s="123"/>
    </row>
    <row r="7" spans="1:16" s="176" customFormat="1" ht="44.25" hidden="1" thickBot="1" x14ac:dyDescent="0.3">
      <c r="A7" s="177">
        <v>1</v>
      </c>
      <c r="B7" s="292" t="s">
        <v>403</v>
      </c>
      <c r="C7" s="495" t="s">
        <v>109</v>
      </c>
      <c r="D7" s="418" t="s">
        <v>404</v>
      </c>
      <c r="E7" s="377" t="s">
        <v>30</v>
      </c>
      <c r="F7" s="457">
        <f>F8+F13+F15+F18+F28</f>
        <v>0</v>
      </c>
      <c r="G7" s="379" t="s">
        <v>30</v>
      </c>
      <c r="H7" s="377" t="s">
        <v>30</v>
      </c>
      <c r="I7" s="378">
        <f>I8+I13+I15+I18+I28</f>
        <v>0</v>
      </c>
      <c r="J7" s="380" t="s">
        <v>30</v>
      </c>
      <c r="K7" s="377" t="s">
        <v>30</v>
      </c>
      <c r="L7" s="378">
        <f>L8+L13+L15+L18+L28</f>
        <v>0</v>
      </c>
      <c r="M7" s="380" t="s">
        <v>30</v>
      </c>
      <c r="N7" s="382">
        <f>N8+N13+N15+N18+N28</f>
        <v>0</v>
      </c>
      <c r="O7" s="383">
        <f>O8+O13+O15+O18+O28</f>
        <v>0</v>
      </c>
      <c r="P7" s="175"/>
    </row>
    <row r="8" spans="1:16" s="180" customFormat="1" hidden="1" x14ac:dyDescent="0.25">
      <c r="A8" s="178" t="s">
        <v>144</v>
      </c>
      <c r="B8" s="293"/>
      <c r="C8" s="740" t="s">
        <v>110</v>
      </c>
      <c r="D8" s="741"/>
      <c r="E8" s="742" t="s">
        <v>182</v>
      </c>
      <c r="F8" s="472">
        <f>SUM(F9:F12)</f>
        <v>0</v>
      </c>
      <c r="G8" s="743" t="s">
        <v>30</v>
      </c>
      <c r="H8" s="742" t="s">
        <v>182</v>
      </c>
      <c r="I8" s="472">
        <f>SUM(I9:I12)</f>
        <v>0</v>
      </c>
      <c r="J8" s="744" t="s">
        <v>30</v>
      </c>
      <c r="K8" s="742" t="s">
        <v>182</v>
      </c>
      <c r="L8" s="472">
        <f>SUM(L9:L12)</f>
        <v>0</v>
      </c>
      <c r="M8" s="744" t="s">
        <v>30</v>
      </c>
      <c r="N8" s="745">
        <f t="shared" ref="N8:O8" si="0">SUM(N9:N12)</f>
        <v>0</v>
      </c>
      <c r="O8" s="746">
        <f t="shared" si="0"/>
        <v>0</v>
      </c>
      <c r="P8" s="179"/>
    </row>
    <row r="9" spans="1:16" s="176" customFormat="1" ht="30" hidden="1" x14ac:dyDescent="0.25">
      <c r="A9" s="174"/>
      <c r="B9" s="287"/>
      <c r="C9" s="302" t="s">
        <v>201</v>
      </c>
      <c r="D9" s="232" t="s">
        <v>189</v>
      </c>
      <c r="E9" s="408">
        <v>0</v>
      </c>
      <c r="F9" s="404"/>
      <c r="G9" s="747">
        <v>1</v>
      </c>
      <c r="H9" s="408"/>
      <c r="I9" s="404"/>
      <c r="J9" s="748"/>
      <c r="K9" s="749"/>
      <c r="L9" s="404"/>
      <c r="M9" s="750"/>
      <c r="N9" s="408"/>
      <c r="O9" s="409"/>
      <c r="P9" s="175"/>
    </row>
    <row r="10" spans="1:16" s="156" customFormat="1" hidden="1" x14ac:dyDescent="0.25">
      <c r="A10" s="158"/>
      <c r="B10" s="287"/>
      <c r="C10" s="259" t="s">
        <v>222</v>
      </c>
      <c r="D10" s="222" t="s">
        <v>189</v>
      </c>
      <c r="E10" s="329"/>
      <c r="F10" s="330"/>
      <c r="G10" s="331">
        <v>1</v>
      </c>
      <c r="H10" s="329"/>
      <c r="I10" s="330"/>
      <c r="J10" s="332" t="e">
        <f>I10/H10</f>
        <v>#DIV/0!</v>
      </c>
      <c r="K10" s="333"/>
      <c r="L10" s="330"/>
      <c r="M10" s="334"/>
      <c r="N10" s="329"/>
      <c r="O10" s="335"/>
      <c r="P10" s="124"/>
    </row>
    <row r="11" spans="1:16" s="156" customFormat="1" ht="30" hidden="1" x14ac:dyDescent="0.25">
      <c r="A11" s="158"/>
      <c r="B11" s="287"/>
      <c r="C11" s="259" t="s">
        <v>220</v>
      </c>
      <c r="D11" s="222" t="s">
        <v>189</v>
      </c>
      <c r="E11" s="329"/>
      <c r="F11" s="330"/>
      <c r="G11" s="331"/>
      <c r="H11" s="329"/>
      <c r="I11" s="330"/>
      <c r="J11" s="332">
        <v>1</v>
      </c>
      <c r="K11" s="333"/>
      <c r="L11" s="330"/>
      <c r="M11" s="334"/>
      <c r="N11" s="329"/>
      <c r="O11" s="335"/>
      <c r="P11" s="124"/>
    </row>
    <row r="12" spans="1:16" s="156" customFormat="1" hidden="1" x14ac:dyDescent="0.25">
      <c r="A12" s="158"/>
      <c r="B12" s="287"/>
      <c r="C12" s="259" t="s">
        <v>202</v>
      </c>
      <c r="D12" s="222" t="s">
        <v>189</v>
      </c>
      <c r="E12" s="336"/>
      <c r="F12" s="330"/>
      <c r="G12" s="337">
        <v>1</v>
      </c>
      <c r="H12" s="336"/>
      <c r="I12" s="330"/>
      <c r="J12" s="338">
        <v>0</v>
      </c>
      <c r="K12" s="336"/>
      <c r="L12" s="330"/>
      <c r="M12" s="338"/>
      <c r="N12" s="329"/>
      <c r="O12" s="335"/>
      <c r="P12" s="124"/>
    </row>
    <row r="13" spans="1:16" s="180" customFormat="1" ht="60" hidden="1" x14ac:dyDescent="0.25">
      <c r="A13" s="184" t="s">
        <v>145</v>
      </c>
      <c r="B13" s="286"/>
      <c r="C13" s="730" t="s">
        <v>111</v>
      </c>
      <c r="D13" s="731"/>
      <c r="E13" s="732" t="s">
        <v>30</v>
      </c>
      <c r="F13" s="478">
        <f>SUM(F14:F14)</f>
        <v>0</v>
      </c>
      <c r="G13" s="733" t="s">
        <v>30</v>
      </c>
      <c r="H13" s="732" t="s">
        <v>30</v>
      </c>
      <c r="I13" s="478">
        <f>SUM(I14:I14)</f>
        <v>0</v>
      </c>
      <c r="J13" s="734" t="s">
        <v>30</v>
      </c>
      <c r="K13" s="732" t="s">
        <v>30</v>
      </c>
      <c r="L13" s="478">
        <f>SUM(L14:L14)</f>
        <v>0</v>
      </c>
      <c r="M13" s="734" t="s">
        <v>30</v>
      </c>
      <c r="N13" s="735">
        <f>SUM(N14:N14)</f>
        <v>0</v>
      </c>
      <c r="O13" s="736">
        <f>SUM(O14:O14)</f>
        <v>0</v>
      </c>
      <c r="P13" s="179"/>
    </row>
    <row r="14" spans="1:16" s="176" customFormat="1" ht="30" hidden="1" x14ac:dyDescent="0.25">
      <c r="A14" s="174"/>
      <c r="B14" s="287"/>
      <c r="C14" s="279" t="s">
        <v>270</v>
      </c>
      <c r="D14" s="232" t="s">
        <v>189</v>
      </c>
      <c r="E14" s="403"/>
      <c r="F14" s="404"/>
      <c r="G14" s="405"/>
      <c r="H14" s="403"/>
      <c r="I14" s="404"/>
      <c r="J14" s="406"/>
      <c r="K14" s="415">
        <v>0</v>
      </c>
      <c r="L14" s="404"/>
      <c r="M14" s="407">
        <v>1</v>
      </c>
      <c r="N14" s="408"/>
      <c r="O14" s="409"/>
      <c r="P14" s="200"/>
    </row>
    <row r="15" spans="1:16" s="157" customFormat="1" ht="45" hidden="1" x14ac:dyDescent="0.25">
      <c r="A15" s="159" t="s">
        <v>146</v>
      </c>
      <c r="B15" s="286"/>
      <c r="C15" s="260" t="s">
        <v>112</v>
      </c>
      <c r="D15" s="223"/>
      <c r="E15" s="339" t="s">
        <v>30</v>
      </c>
      <c r="F15" s="347">
        <f>SUM(F16:F17)</f>
        <v>0</v>
      </c>
      <c r="G15" s="341" t="s">
        <v>30</v>
      </c>
      <c r="H15" s="339" t="s">
        <v>30</v>
      </c>
      <c r="I15" s="340">
        <f>SUM(I16:I17)</f>
        <v>0</v>
      </c>
      <c r="J15" s="342" t="s">
        <v>30</v>
      </c>
      <c r="K15" s="339" t="s">
        <v>30</v>
      </c>
      <c r="L15" s="340">
        <f>SUM(L16:L17)</f>
        <v>0</v>
      </c>
      <c r="M15" s="342" t="s">
        <v>30</v>
      </c>
      <c r="N15" s="343">
        <f t="shared" ref="N15:O15" si="1">SUM(N16:N17)</f>
        <v>0</v>
      </c>
      <c r="O15" s="344">
        <f t="shared" si="1"/>
        <v>0</v>
      </c>
      <c r="P15" s="125"/>
    </row>
    <row r="16" spans="1:16" s="156" customFormat="1" hidden="1" x14ac:dyDescent="0.25">
      <c r="A16" s="158"/>
      <c r="B16" s="287"/>
      <c r="C16" s="259" t="s">
        <v>192</v>
      </c>
      <c r="D16" s="222" t="s">
        <v>190</v>
      </c>
      <c r="E16" s="336"/>
      <c r="F16" s="330"/>
      <c r="G16" s="337"/>
      <c r="H16" s="336"/>
      <c r="I16" s="330"/>
      <c r="J16" s="346">
        <v>1</v>
      </c>
      <c r="K16" s="348"/>
      <c r="L16" s="330"/>
      <c r="M16" s="338"/>
      <c r="N16" s="329"/>
      <c r="O16" s="335"/>
      <c r="P16" s="124"/>
    </row>
    <row r="17" spans="1:16" s="156" customFormat="1" hidden="1" x14ac:dyDescent="0.25">
      <c r="A17" s="158"/>
      <c r="B17" s="287"/>
      <c r="C17" s="259"/>
      <c r="D17" s="222"/>
      <c r="E17" s="336"/>
      <c r="F17" s="330"/>
      <c r="G17" s="337"/>
      <c r="H17" s="336"/>
      <c r="I17" s="330"/>
      <c r="J17" s="338"/>
      <c r="K17" s="348"/>
      <c r="L17" s="330"/>
      <c r="M17" s="338"/>
      <c r="N17" s="329"/>
      <c r="O17" s="335"/>
      <c r="P17" s="124"/>
    </row>
    <row r="18" spans="1:16" s="180" customFormat="1" ht="45" hidden="1" x14ac:dyDescent="0.25">
      <c r="A18" s="184" t="s">
        <v>147</v>
      </c>
      <c r="B18" s="286"/>
      <c r="C18" s="564" t="s">
        <v>113</v>
      </c>
      <c r="D18" s="565"/>
      <c r="E18" s="566" t="s">
        <v>30</v>
      </c>
      <c r="F18" s="568">
        <f>SUM(F19:F27)</f>
        <v>0</v>
      </c>
      <c r="G18" s="567" t="s">
        <v>30</v>
      </c>
      <c r="H18" s="566" t="s">
        <v>30</v>
      </c>
      <c r="I18" s="568">
        <f>SUM(I19:I27)</f>
        <v>0</v>
      </c>
      <c r="J18" s="567" t="s">
        <v>30</v>
      </c>
      <c r="K18" s="569" t="s">
        <v>30</v>
      </c>
      <c r="L18" s="568">
        <f>SUM(L19:L27)</f>
        <v>0</v>
      </c>
      <c r="M18" s="570" t="s">
        <v>30</v>
      </c>
      <c r="N18" s="571">
        <f>SUM(N19:N27)</f>
        <v>0</v>
      </c>
      <c r="O18" s="572">
        <f>SUM(O19:O27)</f>
        <v>0</v>
      </c>
      <c r="P18" s="573"/>
    </row>
    <row r="19" spans="1:16" s="176" customFormat="1" hidden="1" x14ac:dyDescent="0.25">
      <c r="A19" s="174"/>
      <c r="B19" s="287"/>
      <c r="C19" s="737" t="s">
        <v>187</v>
      </c>
      <c r="D19" s="718" t="s">
        <v>189</v>
      </c>
      <c r="E19" s="719"/>
      <c r="F19" s="720"/>
      <c r="G19" s="717"/>
      <c r="H19" s="725"/>
      <c r="I19" s="720"/>
      <c r="J19" s="716"/>
      <c r="K19" s="738">
        <v>0</v>
      </c>
      <c r="L19" s="720"/>
      <c r="M19" s="724">
        <v>1</v>
      </c>
      <c r="N19" s="725"/>
      <c r="O19" s="726"/>
      <c r="P19" s="175"/>
    </row>
    <row r="20" spans="1:16" s="156" customFormat="1" ht="30" hidden="1" x14ac:dyDescent="0.25">
      <c r="A20" s="158"/>
      <c r="B20" s="287"/>
      <c r="C20" s="574" t="s">
        <v>220</v>
      </c>
      <c r="D20" s="575" t="s">
        <v>189</v>
      </c>
      <c r="E20" s="576"/>
      <c r="F20" s="577"/>
      <c r="G20" s="578"/>
      <c r="H20" s="579"/>
      <c r="I20" s="577"/>
      <c r="J20" s="580">
        <v>1</v>
      </c>
      <c r="K20" s="583"/>
      <c r="L20" s="577"/>
      <c r="M20" s="581">
        <v>1</v>
      </c>
      <c r="N20" s="579"/>
      <c r="O20" s="582"/>
      <c r="P20" s="124"/>
    </row>
    <row r="21" spans="1:16" s="176" customFormat="1" hidden="1" x14ac:dyDescent="0.25">
      <c r="A21" s="174"/>
      <c r="B21" s="287"/>
      <c r="C21" s="737" t="s">
        <v>203</v>
      </c>
      <c r="D21" s="718" t="s">
        <v>189</v>
      </c>
      <c r="E21" s="719">
        <v>0</v>
      </c>
      <c r="F21" s="720"/>
      <c r="G21" s="717">
        <v>1</v>
      </c>
      <c r="H21" s="725"/>
      <c r="I21" s="720"/>
      <c r="J21" s="716"/>
      <c r="K21" s="739"/>
      <c r="L21" s="720"/>
      <c r="M21" s="724"/>
      <c r="N21" s="725"/>
      <c r="O21" s="726"/>
      <c r="P21" s="175"/>
    </row>
    <row r="22" spans="1:16" s="176" customFormat="1" hidden="1" x14ac:dyDescent="0.25">
      <c r="A22" s="174"/>
      <c r="B22" s="287"/>
      <c r="C22" s="737" t="s">
        <v>461</v>
      </c>
      <c r="D22" s="718" t="s">
        <v>189</v>
      </c>
      <c r="E22" s="719">
        <v>0</v>
      </c>
      <c r="F22" s="720"/>
      <c r="G22" s="717">
        <v>1</v>
      </c>
      <c r="H22" s="725"/>
      <c r="I22" s="720"/>
      <c r="J22" s="716"/>
      <c r="K22" s="739"/>
      <c r="L22" s="720"/>
      <c r="M22" s="724"/>
      <c r="N22" s="725"/>
      <c r="O22" s="726"/>
      <c r="P22" s="175"/>
    </row>
    <row r="23" spans="1:16" s="156" customFormat="1" ht="30.75" hidden="1" customHeight="1" x14ac:dyDescent="0.25">
      <c r="A23" s="158"/>
      <c r="B23" s="287"/>
      <c r="C23" s="584" t="s">
        <v>462</v>
      </c>
      <c r="D23" s="585" t="s">
        <v>189</v>
      </c>
      <c r="E23" s="586"/>
      <c r="F23" s="587"/>
      <c r="G23" s="588"/>
      <c r="H23" s="589"/>
      <c r="I23" s="587"/>
      <c r="J23" s="590">
        <v>1</v>
      </c>
      <c r="K23" s="591"/>
      <c r="L23" s="587"/>
      <c r="M23" s="592"/>
      <c r="N23" s="589"/>
      <c r="O23" s="593"/>
      <c r="P23" s="594" t="s">
        <v>450</v>
      </c>
    </row>
    <row r="24" spans="1:16" s="156" customFormat="1" ht="26.25" hidden="1" customHeight="1" x14ac:dyDescent="0.25">
      <c r="A24" s="158"/>
      <c r="B24" s="287"/>
      <c r="C24" s="584" t="s">
        <v>209</v>
      </c>
      <c r="D24" s="585" t="s">
        <v>189</v>
      </c>
      <c r="E24" s="586"/>
      <c r="F24" s="587"/>
      <c r="G24" s="588"/>
      <c r="H24" s="589"/>
      <c r="I24" s="587"/>
      <c r="J24" s="590" t="e">
        <f>I24/H24</f>
        <v>#DIV/0!</v>
      </c>
      <c r="K24" s="595"/>
      <c r="L24" s="587"/>
      <c r="M24" s="592"/>
      <c r="N24" s="589"/>
      <c r="O24" s="593"/>
      <c r="P24" s="594" t="s">
        <v>448</v>
      </c>
    </row>
    <row r="25" spans="1:16" s="156" customFormat="1" hidden="1" x14ac:dyDescent="0.25">
      <c r="A25" s="158"/>
      <c r="B25" s="287"/>
      <c r="C25" s="574" t="s">
        <v>210</v>
      </c>
      <c r="D25" s="575" t="s">
        <v>189</v>
      </c>
      <c r="E25" s="576"/>
      <c r="F25" s="577"/>
      <c r="G25" s="578"/>
      <c r="H25" s="579"/>
      <c r="I25" s="577"/>
      <c r="J25" s="580" t="e">
        <f>I25/H25</f>
        <v>#DIV/0!</v>
      </c>
      <c r="K25" s="583"/>
      <c r="L25" s="577"/>
      <c r="M25" s="581"/>
      <c r="N25" s="579"/>
      <c r="O25" s="582"/>
      <c r="P25" s="596"/>
    </row>
    <row r="26" spans="1:16" s="156" customFormat="1" hidden="1" x14ac:dyDescent="0.25">
      <c r="A26" s="158"/>
      <c r="B26" s="287"/>
      <c r="C26" s="574"/>
      <c r="D26" s="575"/>
      <c r="E26" s="576"/>
      <c r="F26" s="577"/>
      <c r="G26" s="578"/>
      <c r="H26" s="597"/>
      <c r="I26" s="577"/>
      <c r="J26" s="598">
        <v>1</v>
      </c>
      <c r="K26" s="583"/>
      <c r="L26" s="577"/>
      <c r="M26" s="581"/>
      <c r="N26" s="579"/>
      <c r="O26" s="582"/>
      <c r="P26" s="124"/>
    </row>
    <row r="27" spans="1:16" s="156" customFormat="1" hidden="1" x14ac:dyDescent="0.25">
      <c r="A27" s="158"/>
      <c r="B27" s="287"/>
      <c r="C27" s="574" t="s">
        <v>200</v>
      </c>
      <c r="D27" s="599" t="s">
        <v>189</v>
      </c>
      <c r="E27" s="576"/>
      <c r="F27" s="577"/>
      <c r="G27" s="578"/>
      <c r="H27" s="597">
        <v>0</v>
      </c>
      <c r="I27" s="577"/>
      <c r="J27" s="598">
        <v>1</v>
      </c>
      <c r="K27" s="583"/>
      <c r="L27" s="577"/>
      <c r="M27" s="581"/>
      <c r="N27" s="579"/>
      <c r="O27" s="582"/>
      <c r="P27" s="124"/>
    </row>
    <row r="28" spans="1:16" s="156" customFormat="1" hidden="1" x14ac:dyDescent="0.25">
      <c r="A28" s="161" t="s">
        <v>148</v>
      </c>
      <c r="B28" s="290"/>
      <c r="C28" s="600"/>
      <c r="D28" s="601"/>
      <c r="E28" s="602" t="s">
        <v>30</v>
      </c>
      <c r="F28" s="603">
        <f>SUM(F29:F30)</f>
        <v>0</v>
      </c>
      <c r="G28" s="604" t="s">
        <v>30</v>
      </c>
      <c r="H28" s="602" t="s">
        <v>30</v>
      </c>
      <c r="I28" s="603">
        <f>SUM(I29:I30)</f>
        <v>0</v>
      </c>
      <c r="J28" s="604" t="s">
        <v>30</v>
      </c>
      <c r="K28" s="605" t="s">
        <v>30</v>
      </c>
      <c r="L28" s="603">
        <f>SUM(L29:L30)</f>
        <v>0</v>
      </c>
      <c r="M28" s="606" t="s">
        <v>30</v>
      </c>
      <c r="N28" s="607">
        <f t="shared" ref="N28:O28" si="2">SUM(N29:N30)</f>
        <v>0</v>
      </c>
      <c r="O28" s="608">
        <f t="shared" si="2"/>
        <v>0</v>
      </c>
      <c r="P28" s="124"/>
    </row>
    <row r="29" spans="1:16" s="156" customFormat="1" hidden="1" x14ac:dyDescent="0.25">
      <c r="A29" s="158"/>
      <c r="B29" s="287"/>
      <c r="C29" s="609"/>
      <c r="D29" s="575"/>
      <c r="E29" s="576"/>
      <c r="F29" s="577"/>
      <c r="G29" s="578"/>
      <c r="H29" s="576"/>
      <c r="I29" s="577"/>
      <c r="J29" s="578"/>
      <c r="K29" s="610"/>
      <c r="L29" s="577"/>
      <c r="M29" s="611"/>
      <c r="N29" s="579"/>
      <c r="O29" s="582"/>
      <c r="P29" s="124"/>
    </row>
    <row r="30" spans="1:16" s="156" customFormat="1" ht="15.75" hidden="1" thickBot="1" x14ac:dyDescent="0.3">
      <c r="A30" s="162"/>
      <c r="B30" s="294"/>
      <c r="C30" s="612"/>
      <c r="D30" s="613"/>
      <c r="E30" s="614"/>
      <c r="F30" s="615"/>
      <c r="G30" s="616"/>
      <c r="H30" s="614"/>
      <c r="I30" s="615"/>
      <c r="J30" s="616"/>
      <c r="K30" s="617"/>
      <c r="L30" s="615"/>
      <c r="M30" s="618"/>
      <c r="N30" s="619"/>
      <c r="O30" s="620"/>
      <c r="P30" s="124"/>
    </row>
    <row r="31" spans="1:16" s="176" customFormat="1" ht="44.25" thickBot="1" x14ac:dyDescent="0.3">
      <c r="A31" s="177" t="s">
        <v>149</v>
      </c>
      <c r="B31" s="292" t="s">
        <v>149</v>
      </c>
      <c r="C31" s="621" t="s">
        <v>108</v>
      </c>
      <c r="D31" s="622"/>
      <c r="E31" s="623" t="s">
        <v>30</v>
      </c>
      <c r="F31" s="624">
        <f>F32+F47+F50</f>
        <v>0</v>
      </c>
      <c r="G31" s="625" t="s">
        <v>30</v>
      </c>
      <c r="H31" s="623" t="s">
        <v>30</v>
      </c>
      <c r="I31" s="624">
        <f>I32+I47+I50</f>
        <v>8000000</v>
      </c>
      <c r="J31" s="625" t="s">
        <v>30</v>
      </c>
      <c r="K31" s="626" t="s">
        <v>30</v>
      </c>
      <c r="L31" s="624">
        <f>L32+L47+L50</f>
        <v>0</v>
      </c>
      <c r="M31" s="627" t="s">
        <v>30</v>
      </c>
      <c r="N31" s="628">
        <f>N32+N47+N50</f>
        <v>0</v>
      </c>
      <c r="O31" s="629">
        <f>O32+O47+O50</f>
        <v>0</v>
      </c>
      <c r="P31" s="123"/>
    </row>
    <row r="32" spans="1:16" s="173" customFormat="1" ht="45" hidden="1" x14ac:dyDescent="0.25">
      <c r="A32" s="181" t="s">
        <v>151</v>
      </c>
      <c r="B32" s="291"/>
      <c r="C32" s="630" t="s">
        <v>114</v>
      </c>
      <c r="D32" s="631"/>
      <c r="E32" s="632" t="s">
        <v>30</v>
      </c>
      <c r="F32" s="633">
        <f>SUM(F33:F46)</f>
        <v>0</v>
      </c>
      <c r="G32" s="634" t="s">
        <v>30</v>
      </c>
      <c r="H32" s="632" t="s">
        <v>30</v>
      </c>
      <c r="I32" s="633">
        <f>SUM(I33:I46)</f>
        <v>0</v>
      </c>
      <c r="J32" s="634" t="s">
        <v>30</v>
      </c>
      <c r="K32" s="635" t="s">
        <v>30</v>
      </c>
      <c r="L32" s="633">
        <f>SUM(L33:L46)</f>
        <v>0</v>
      </c>
      <c r="M32" s="636" t="s">
        <v>30</v>
      </c>
      <c r="N32" s="637">
        <f t="shared" ref="N32:O32" si="3">SUM(N33:N46)</f>
        <v>0</v>
      </c>
      <c r="O32" s="638">
        <f t="shared" si="3"/>
        <v>0</v>
      </c>
      <c r="P32" s="639"/>
    </row>
    <row r="33" spans="1:16" s="176" customFormat="1" hidden="1" x14ac:dyDescent="0.25">
      <c r="A33" s="174"/>
      <c r="B33" s="287"/>
      <c r="C33" s="574" t="s">
        <v>223</v>
      </c>
      <c r="D33" s="575" t="s">
        <v>190</v>
      </c>
      <c r="E33" s="579"/>
      <c r="F33" s="577"/>
      <c r="G33" s="578"/>
      <c r="H33" s="579"/>
      <c r="I33" s="577"/>
      <c r="J33" s="578" t="e">
        <f t="shared" ref="J33:J34" si="4">I33/H33</f>
        <v>#DIV/0!</v>
      </c>
      <c r="K33" s="640"/>
      <c r="L33" s="577"/>
      <c r="M33" s="611"/>
      <c r="N33" s="579"/>
      <c r="O33" s="582"/>
      <c r="P33" s="175"/>
    </row>
    <row r="34" spans="1:16" s="176" customFormat="1" hidden="1" x14ac:dyDescent="0.25">
      <c r="A34" s="174"/>
      <c r="B34" s="287"/>
      <c r="C34" s="574" t="s">
        <v>271</v>
      </c>
      <c r="D34" s="575" t="s">
        <v>190</v>
      </c>
      <c r="E34" s="641"/>
      <c r="F34" s="642"/>
      <c r="G34" s="580"/>
      <c r="H34" s="641"/>
      <c r="I34" s="642"/>
      <c r="J34" s="578" t="e">
        <f t="shared" si="4"/>
        <v>#DIV/0!</v>
      </c>
      <c r="K34" s="643"/>
      <c r="L34" s="642"/>
      <c r="M34" s="644"/>
      <c r="N34" s="641"/>
      <c r="O34" s="645"/>
      <c r="P34" s="175"/>
    </row>
    <row r="35" spans="1:16" s="156" customFormat="1" hidden="1" x14ac:dyDescent="0.25">
      <c r="A35" s="158"/>
      <c r="B35" s="287"/>
      <c r="C35" s="574" t="s">
        <v>245</v>
      </c>
      <c r="D35" s="575" t="s">
        <v>190</v>
      </c>
      <c r="E35" s="641"/>
      <c r="F35" s="642"/>
      <c r="G35" s="580"/>
      <c r="H35" s="641"/>
      <c r="I35" s="642"/>
      <c r="J35" s="578"/>
      <c r="K35" s="643"/>
      <c r="L35" s="642"/>
      <c r="M35" s="644"/>
      <c r="N35" s="641"/>
      <c r="O35" s="645"/>
      <c r="P35" s="124"/>
    </row>
    <row r="36" spans="1:16" s="156" customFormat="1" hidden="1" x14ac:dyDescent="0.25">
      <c r="A36" s="158"/>
      <c r="B36" s="287"/>
      <c r="C36" s="609" t="s">
        <v>184</v>
      </c>
      <c r="D36" s="646" t="s">
        <v>190</v>
      </c>
      <c r="E36" s="641"/>
      <c r="F36" s="642"/>
      <c r="G36" s="580"/>
      <c r="H36" s="641"/>
      <c r="I36" s="642"/>
      <c r="J36" s="578"/>
      <c r="K36" s="643"/>
      <c r="L36" s="642"/>
      <c r="M36" s="644"/>
      <c r="N36" s="641"/>
      <c r="O36" s="645"/>
      <c r="P36" s="124"/>
    </row>
    <row r="37" spans="1:16" s="156" customFormat="1" ht="30" hidden="1" x14ac:dyDescent="0.25">
      <c r="A37" s="158"/>
      <c r="B37" s="287"/>
      <c r="C37" s="609" t="s">
        <v>243</v>
      </c>
      <c r="D37" s="646" t="s">
        <v>190</v>
      </c>
      <c r="E37" s="641"/>
      <c r="F37" s="642"/>
      <c r="G37" s="580"/>
      <c r="H37" s="641"/>
      <c r="I37" s="642"/>
      <c r="J37" s="578"/>
      <c r="K37" s="643"/>
      <c r="L37" s="642"/>
      <c r="M37" s="644"/>
      <c r="N37" s="641"/>
      <c r="O37" s="645"/>
      <c r="P37" s="124"/>
    </row>
    <row r="38" spans="1:16" s="176" customFormat="1" hidden="1" x14ac:dyDescent="0.25">
      <c r="A38" s="174"/>
      <c r="B38" s="287"/>
      <c r="C38" s="699" t="s">
        <v>244</v>
      </c>
      <c r="D38" s="700" t="s">
        <v>190</v>
      </c>
      <c r="E38" s="701"/>
      <c r="F38" s="702"/>
      <c r="G38" s="588" t="e">
        <f t="shared" ref="G38" si="5">F38/E38</f>
        <v>#DIV/0!</v>
      </c>
      <c r="H38" s="701"/>
      <c r="I38" s="702"/>
      <c r="J38" s="717"/>
      <c r="K38" s="705"/>
      <c r="L38" s="702"/>
      <c r="M38" s="706"/>
      <c r="N38" s="701"/>
      <c r="O38" s="707"/>
      <c r="P38" s="175"/>
    </row>
    <row r="39" spans="1:16" s="176" customFormat="1" hidden="1" x14ac:dyDescent="0.25">
      <c r="A39" s="174"/>
      <c r="B39" s="287"/>
      <c r="C39" s="647" t="s">
        <v>451</v>
      </c>
      <c r="D39" s="648" t="s">
        <v>190</v>
      </c>
      <c r="E39" s="649"/>
      <c r="F39" s="650"/>
      <c r="G39" s="651"/>
      <c r="H39" s="649"/>
      <c r="I39" s="650"/>
      <c r="J39" s="588">
        <v>1</v>
      </c>
      <c r="K39" s="652"/>
      <c r="L39" s="650"/>
      <c r="M39" s="653"/>
      <c r="N39" s="649"/>
      <c r="O39" s="654"/>
      <c r="P39" s="123"/>
    </row>
    <row r="40" spans="1:16" s="176" customFormat="1" hidden="1" x14ac:dyDescent="0.25">
      <c r="A40" s="174"/>
      <c r="B40" s="287"/>
      <c r="C40" s="699" t="s">
        <v>457</v>
      </c>
      <c r="D40" s="700" t="s">
        <v>190</v>
      </c>
      <c r="E40" s="701"/>
      <c r="F40" s="702"/>
      <c r="G40" s="703">
        <v>1</v>
      </c>
      <c r="H40" s="701"/>
      <c r="I40" s="702"/>
      <c r="J40" s="704"/>
      <c r="K40" s="705"/>
      <c r="L40" s="702"/>
      <c r="M40" s="706"/>
      <c r="N40" s="701"/>
      <c r="O40" s="707"/>
      <c r="P40" s="175"/>
    </row>
    <row r="41" spans="1:16" s="156" customFormat="1" hidden="1" x14ac:dyDescent="0.25">
      <c r="A41" s="158"/>
      <c r="B41" s="287"/>
      <c r="C41" s="609"/>
      <c r="D41" s="646" t="s">
        <v>190</v>
      </c>
      <c r="E41" s="641"/>
      <c r="F41" s="642"/>
      <c r="G41" s="655"/>
      <c r="H41" s="641"/>
      <c r="I41" s="642"/>
      <c r="J41" s="656"/>
      <c r="K41" s="643"/>
      <c r="L41" s="642"/>
      <c r="M41" s="644"/>
      <c r="N41" s="641"/>
      <c r="O41" s="645"/>
      <c r="P41" s="124"/>
    </row>
    <row r="42" spans="1:16" s="156" customFormat="1" ht="30" hidden="1" x14ac:dyDescent="0.25">
      <c r="A42" s="158"/>
      <c r="B42" s="287"/>
      <c r="C42" s="609" t="s">
        <v>193</v>
      </c>
      <c r="D42" s="646" t="s">
        <v>190</v>
      </c>
      <c r="E42" s="641"/>
      <c r="F42" s="642"/>
      <c r="G42" s="655"/>
      <c r="H42" s="641"/>
      <c r="I42" s="642"/>
      <c r="J42" s="656" t="e">
        <f>I42/H42</f>
        <v>#DIV/0!</v>
      </c>
      <c r="K42" s="643"/>
      <c r="L42" s="642"/>
      <c r="M42" s="644"/>
      <c r="N42" s="641"/>
      <c r="O42" s="645"/>
      <c r="P42" s="124"/>
    </row>
    <row r="43" spans="1:16" s="156" customFormat="1" ht="45" hidden="1" x14ac:dyDescent="0.25">
      <c r="A43" s="158"/>
      <c r="B43" s="287"/>
      <c r="C43" s="647" t="s">
        <v>209</v>
      </c>
      <c r="D43" s="648" t="s">
        <v>190</v>
      </c>
      <c r="E43" s="649"/>
      <c r="F43" s="650"/>
      <c r="G43" s="651"/>
      <c r="H43" s="649"/>
      <c r="I43" s="650"/>
      <c r="J43" s="657" t="e">
        <f>I43/H43</f>
        <v>#DIV/0!</v>
      </c>
      <c r="K43" s="652"/>
      <c r="L43" s="650"/>
      <c r="M43" s="653"/>
      <c r="N43" s="649"/>
      <c r="O43" s="654"/>
      <c r="P43" s="123" t="s">
        <v>448</v>
      </c>
    </row>
    <row r="44" spans="1:16" s="176" customFormat="1" hidden="1" x14ac:dyDescent="0.25">
      <c r="A44" s="174"/>
      <c r="B44" s="287"/>
      <c r="C44" s="699" t="s">
        <v>458</v>
      </c>
      <c r="D44" s="700" t="s">
        <v>190</v>
      </c>
      <c r="E44" s="701"/>
      <c r="F44" s="702"/>
      <c r="G44" s="703">
        <v>1</v>
      </c>
      <c r="H44" s="701"/>
      <c r="I44" s="702"/>
      <c r="J44" s="704"/>
      <c r="K44" s="705"/>
      <c r="L44" s="702"/>
      <c r="M44" s="706"/>
      <c r="N44" s="701"/>
      <c r="O44" s="707"/>
      <c r="P44" s="175"/>
    </row>
    <row r="45" spans="1:16" s="176" customFormat="1" hidden="1" x14ac:dyDescent="0.25">
      <c r="A45" s="174"/>
      <c r="B45" s="287"/>
      <c r="C45" s="699" t="s">
        <v>221</v>
      </c>
      <c r="D45" s="700" t="s">
        <v>190</v>
      </c>
      <c r="E45" s="701"/>
      <c r="F45" s="702"/>
      <c r="G45" s="703" t="e">
        <f>F45/E45</f>
        <v>#DIV/0!</v>
      </c>
      <c r="H45" s="701"/>
      <c r="I45" s="702"/>
      <c r="J45" s="704"/>
      <c r="K45" s="705"/>
      <c r="L45" s="702"/>
      <c r="M45" s="706"/>
      <c r="N45" s="701"/>
      <c r="O45" s="707"/>
      <c r="P45" s="175"/>
    </row>
    <row r="46" spans="1:16" s="176" customFormat="1" ht="15.75" hidden="1" thickBot="1" x14ac:dyDescent="0.3">
      <c r="A46" s="174"/>
      <c r="B46" s="287"/>
      <c r="C46" s="699" t="s">
        <v>264</v>
      </c>
      <c r="D46" s="708" t="s">
        <v>190</v>
      </c>
      <c r="E46" s="709"/>
      <c r="F46" s="710"/>
      <c r="G46" s="711">
        <v>1</v>
      </c>
      <c r="H46" s="709"/>
      <c r="I46" s="710"/>
      <c r="J46" s="712"/>
      <c r="K46" s="713"/>
      <c r="L46" s="710"/>
      <c r="M46" s="714"/>
      <c r="N46" s="709"/>
      <c r="O46" s="715"/>
      <c r="P46" s="175"/>
    </row>
    <row r="47" spans="1:16" s="156" customFormat="1" ht="45" hidden="1" x14ac:dyDescent="0.25">
      <c r="A47" s="161" t="s">
        <v>152</v>
      </c>
      <c r="B47" s="290"/>
      <c r="C47" s="600" t="s">
        <v>115</v>
      </c>
      <c r="D47" s="601"/>
      <c r="E47" s="602" t="s">
        <v>30</v>
      </c>
      <c r="F47" s="603">
        <f>SUM(F48:F49)</f>
        <v>0</v>
      </c>
      <c r="G47" s="604" t="s">
        <v>30</v>
      </c>
      <c r="H47" s="602" t="s">
        <v>30</v>
      </c>
      <c r="I47" s="603">
        <f>SUM(I48:I49)</f>
        <v>0</v>
      </c>
      <c r="J47" s="604" t="s">
        <v>30</v>
      </c>
      <c r="K47" s="605" t="s">
        <v>30</v>
      </c>
      <c r="L47" s="603">
        <f>SUM(L48:L49)</f>
        <v>0</v>
      </c>
      <c r="M47" s="606" t="s">
        <v>30</v>
      </c>
      <c r="N47" s="607">
        <f t="shared" ref="N47:O47" si="6">SUM(N48:N49)</f>
        <v>0</v>
      </c>
      <c r="O47" s="608">
        <f t="shared" si="6"/>
        <v>0</v>
      </c>
      <c r="P47" s="124"/>
    </row>
    <row r="48" spans="1:16" s="156" customFormat="1" hidden="1" x14ac:dyDescent="0.25">
      <c r="A48" s="158"/>
      <c r="B48" s="287"/>
      <c r="C48" s="659"/>
      <c r="D48" s="575"/>
      <c r="E48" s="576"/>
      <c r="F48" s="577"/>
      <c r="G48" s="578"/>
      <c r="H48" s="576"/>
      <c r="I48" s="577"/>
      <c r="J48" s="578"/>
      <c r="K48" s="640"/>
      <c r="L48" s="577"/>
      <c r="M48" s="611"/>
      <c r="N48" s="579"/>
      <c r="O48" s="582"/>
      <c r="P48" s="124"/>
    </row>
    <row r="49" spans="1:16" s="156" customFormat="1" ht="15.75" hidden="1" thickBot="1" x14ac:dyDescent="0.3">
      <c r="A49" s="158"/>
      <c r="B49" s="287"/>
      <c r="C49" s="659"/>
      <c r="D49" s="613"/>
      <c r="E49" s="614"/>
      <c r="F49" s="615"/>
      <c r="G49" s="616"/>
      <c r="H49" s="614"/>
      <c r="I49" s="615"/>
      <c r="J49" s="616"/>
      <c r="K49" s="658"/>
      <c r="L49" s="615"/>
      <c r="M49" s="618"/>
      <c r="N49" s="619"/>
      <c r="O49" s="620"/>
      <c r="P49" s="124"/>
    </row>
    <row r="50" spans="1:16" s="173" customFormat="1" ht="45" x14ac:dyDescent="0.25">
      <c r="A50" s="172" t="s">
        <v>153</v>
      </c>
      <c r="B50" s="288"/>
      <c r="C50" s="660" t="s">
        <v>116</v>
      </c>
      <c r="D50" s="661"/>
      <c r="E50" s="662" t="s">
        <v>30</v>
      </c>
      <c r="F50" s="568">
        <f>SUM(F51:F56)</f>
        <v>0</v>
      </c>
      <c r="G50" s="663" t="s">
        <v>30</v>
      </c>
      <c r="H50" s="662" t="s">
        <v>30</v>
      </c>
      <c r="I50" s="568">
        <f>SUM(I51:I56)</f>
        <v>8000000</v>
      </c>
      <c r="J50" s="663" t="s">
        <v>30</v>
      </c>
      <c r="K50" s="664" t="s">
        <v>30</v>
      </c>
      <c r="L50" s="568">
        <f>SUM(L51:L56)</f>
        <v>0</v>
      </c>
      <c r="M50" s="665" t="s">
        <v>30</v>
      </c>
      <c r="N50" s="571">
        <f t="shared" ref="N50:O50" si="7">SUM(N51:N56)</f>
        <v>0</v>
      </c>
      <c r="O50" s="572">
        <f t="shared" si="7"/>
        <v>0</v>
      </c>
      <c r="P50" s="639"/>
    </row>
    <row r="51" spans="1:16" s="176" customFormat="1" ht="15.75" thickBot="1" x14ac:dyDescent="0.3">
      <c r="A51" s="174"/>
      <c r="B51" s="287"/>
      <c r="C51" s="666" t="s">
        <v>452</v>
      </c>
      <c r="D51" s="585" t="s">
        <v>194</v>
      </c>
      <c r="E51" s="586"/>
      <c r="F51" s="587"/>
      <c r="G51" s="588"/>
      <c r="H51" s="667">
        <v>8570000</v>
      </c>
      <c r="I51" s="587">
        <v>8000000</v>
      </c>
      <c r="J51" s="588">
        <v>1</v>
      </c>
      <c r="K51" s="668"/>
      <c r="L51" s="587"/>
      <c r="M51" s="669"/>
      <c r="N51" s="589"/>
      <c r="O51" s="593"/>
      <c r="P51" s="123"/>
    </row>
    <row r="52" spans="1:16" s="156" customFormat="1" hidden="1" x14ac:dyDescent="0.25">
      <c r="A52" s="165"/>
      <c r="B52" s="287"/>
      <c r="C52" s="659"/>
      <c r="D52" s="575"/>
      <c r="E52" s="670"/>
      <c r="F52" s="642"/>
      <c r="G52" s="655"/>
      <c r="H52" s="671"/>
      <c r="I52" s="642"/>
      <c r="J52" s="578"/>
      <c r="K52" s="672"/>
      <c r="L52" s="642"/>
      <c r="M52" s="644"/>
      <c r="N52" s="641"/>
      <c r="O52" s="645"/>
      <c r="P52" s="124"/>
    </row>
    <row r="53" spans="1:16" s="156" customFormat="1" ht="30" hidden="1" x14ac:dyDescent="0.25">
      <c r="A53" s="165"/>
      <c r="B53" s="287"/>
      <c r="C53" s="659" t="s">
        <v>220</v>
      </c>
      <c r="D53" s="575" t="s">
        <v>190</v>
      </c>
      <c r="E53" s="670">
        <v>0</v>
      </c>
      <c r="F53" s="642"/>
      <c r="G53" s="655"/>
      <c r="H53" s="671"/>
      <c r="I53" s="642"/>
      <c r="J53" s="578">
        <v>1</v>
      </c>
      <c r="K53" s="672"/>
      <c r="L53" s="642"/>
      <c r="M53" s="644"/>
      <c r="N53" s="641"/>
      <c r="O53" s="645"/>
      <c r="P53" s="124"/>
    </row>
    <row r="54" spans="1:16" s="176" customFormat="1" hidden="1" x14ac:dyDescent="0.25">
      <c r="A54" s="194"/>
      <c r="B54" s="287"/>
      <c r="C54" s="673" t="s">
        <v>291</v>
      </c>
      <c r="D54" s="585" t="s">
        <v>190</v>
      </c>
      <c r="E54" s="674"/>
      <c r="F54" s="650"/>
      <c r="G54" s="651"/>
      <c r="H54" s="675"/>
      <c r="I54" s="650"/>
      <c r="J54" s="588">
        <v>1</v>
      </c>
      <c r="K54" s="676">
        <v>0</v>
      </c>
      <c r="L54" s="650"/>
      <c r="M54" s="653">
        <v>1</v>
      </c>
      <c r="N54" s="649"/>
      <c r="O54" s="654"/>
      <c r="P54" s="123"/>
    </row>
    <row r="55" spans="1:16" s="176" customFormat="1" hidden="1" x14ac:dyDescent="0.25">
      <c r="A55" s="194"/>
      <c r="B55" s="287"/>
      <c r="C55" s="659" t="s">
        <v>289</v>
      </c>
      <c r="D55" s="575" t="s">
        <v>190</v>
      </c>
      <c r="E55" s="670">
        <v>0</v>
      </c>
      <c r="F55" s="642"/>
      <c r="G55" s="655">
        <v>1</v>
      </c>
      <c r="H55" s="671"/>
      <c r="I55" s="642"/>
      <c r="J55" s="578">
        <v>1</v>
      </c>
      <c r="K55" s="672"/>
      <c r="L55" s="642"/>
      <c r="M55" s="644"/>
      <c r="N55" s="641"/>
      <c r="O55" s="645"/>
      <c r="P55" s="175"/>
    </row>
    <row r="56" spans="1:16" s="176" customFormat="1" ht="15.75" hidden="1" thickBot="1" x14ac:dyDescent="0.3">
      <c r="A56" s="215"/>
      <c r="B56" s="294"/>
      <c r="C56" s="659" t="s">
        <v>290</v>
      </c>
      <c r="D56" s="575" t="s">
        <v>190</v>
      </c>
      <c r="E56" s="614"/>
      <c r="F56" s="615"/>
      <c r="G56" s="616"/>
      <c r="H56" s="677"/>
      <c r="I56" s="615"/>
      <c r="J56" s="578">
        <v>1</v>
      </c>
      <c r="K56" s="617"/>
      <c r="L56" s="615"/>
      <c r="M56" s="618"/>
      <c r="N56" s="619"/>
      <c r="O56" s="620"/>
      <c r="P56" s="175"/>
    </row>
    <row r="57" spans="1:16" s="176" customFormat="1" ht="30" hidden="1" thickBot="1" x14ac:dyDescent="0.3">
      <c r="A57" s="177" t="s">
        <v>154</v>
      </c>
      <c r="B57" s="292" t="s">
        <v>154</v>
      </c>
      <c r="C57" s="621" t="s">
        <v>117</v>
      </c>
      <c r="D57" s="622"/>
      <c r="E57" s="623" t="s">
        <v>30</v>
      </c>
      <c r="F57" s="624">
        <f>F58+F78</f>
        <v>0</v>
      </c>
      <c r="G57" s="625" t="s">
        <v>30</v>
      </c>
      <c r="H57" s="623" t="s">
        <v>30</v>
      </c>
      <c r="I57" s="624">
        <f>I58+I78</f>
        <v>0</v>
      </c>
      <c r="J57" s="625" t="s">
        <v>30</v>
      </c>
      <c r="K57" s="626" t="s">
        <v>30</v>
      </c>
      <c r="L57" s="624">
        <f>L58+L78</f>
        <v>0</v>
      </c>
      <c r="M57" s="678" t="s">
        <v>30</v>
      </c>
      <c r="N57" s="628">
        <f>N58+N78</f>
        <v>0</v>
      </c>
      <c r="O57" s="629">
        <f>O58+O78</f>
        <v>0</v>
      </c>
      <c r="P57" s="123"/>
    </row>
    <row r="58" spans="1:16" s="173" customFormat="1" ht="45" hidden="1" x14ac:dyDescent="0.25">
      <c r="A58" s="181" t="s">
        <v>155</v>
      </c>
      <c r="B58" s="291"/>
      <c r="C58" s="630" t="s">
        <v>118</v>
      </c>
      <c r="D58" s="631"/>
      <c r="E58" s="632" t="s">
        <v>30</v>
      </c>
      <c r="F58" s="633">
        <f>SUM(F59:F77)</f>
        <v>0</v>
      </c>
      <c r="G58" s="634" t="s">
        <v>30</v>
      </c>
      <c r="H58" s="632" t="s">
        <v>30</v>
      </c>
      <c r="I58" s="633">
        <f>SUM(I59:I77)</f>
        <v>0</v>
      </c>
      <c r="J58" s="634" t="s">
        <v>30</v>
      </c>
      <c r="K58" s="635" t="s">
        <v>30</v>
      </c>
      <c r="L58" s="633">
        <f>SUM(L59:L77)</f>
        <v>0</v>
      </c>
      <c r="M58" s="636" t="s">
        <v>30</v>
      </c>
      <c r="N58" s="637">
        <f t="shared" ref="N58:O58" si="8">SUM(N59:N77)</f>
        <v>0</v>
      </c>
      <c r="O58" s="638">
        <f t="shared" si="8"/>
        <v>0</v>
      </c>
      <c r="P58" s="639"/>
    </row>
    <row r="59" spans="1:16" s="176" customFormat="1" hidden="1" x14ac:dyDescent="0.25">
      <c r="A59" s="174"/>
      <c r="B59" s="287"/>
      <c r="C59" s="699" t="s">
        <v>459</v>
      </c>
      <c r="D59" s="718" t="s">
        <v>196</v>
      </c>
      <c r="E59" s="719"/>
      <c r="F59" s="720"/>
      <c r="G59" s="716"/>
      <c r="H59" s="721"/>
      <c r="I59" s="720"/>
      <c r="J59" s="722"/>
      <c r="K59" s="723">
        <v>0</v>
      </c>
      <c r="L59" s="720"/>
      <c r="M59" s="724">
        <v>1</v>
      </c>
      <c r="N59" s="725"/>
      <c r="O59" s="726"/>
      <c r="P59" s="175"/>
    </row>
    <row r="60" spans="1:16" s="176" customFormat="1" hidden="1" x14ac:dyDescent="0.25">
      <c r="A60" s="174"/>
      <c r="B60" s="287"/>
      <c r="C60" s="609" t="s">
        <v>265</v>
      </c>
      <c r="D60" s="575" t="s">
        <v>196</v>
      </c>
      <c r="E60" s="579"/>
      <c r="F60" s="577"/>
      <c r="G60" s="598" t="e">
        <f>F60/E60</f>
        <v>#DIV/0!</v>
      </c>
      <c r="H60" s="597"/>
      <c r="I60" s="577"/>
      <c r="J60" s="598"/>
      <c r="K60" s="679"/>
      <c r="L60" s="577"/>
      <c r="M60" s="581"/>
      <c r="N60" s="579"/>
      <c r="O60" s="582"/>
      <c r="P60" s="175"/>
    </row>
    <row r="61" spans="1:16" s="176" customFormat="1" ht="45" hidden="1" x14ac:dyDescent="0.25">
      <c r="A61" s="174"/>
      <c r="B61" s="287"/>
      <c r="C61" s="609" t="s">
        <v>286</v>
      </c>
      <c r="D61" s="575" t="s">
        <v>196</v>
      </c>
      <c r="E61" s="579"/>
      <c r="F61" s="577"/>
      <c r="G61" s="598" t="e">
        <f>F61/E61</f>
        <v>#DIV/0!</v>
      </c>
      <c r="H61" s="576"/>
      <c r="I61" s="577"/>
      <c r="J61" s="598"/>
      <c r="K61" s="680"/>
      <c r="L61" s="577"/>
      <c r="M61" s="681"/>
      <c r="N61" s="579"/>
      <c r="O61" s="582"/>
      <c r="P61" s="175"/>
    </row>
    <row r="62" spans="1:16" s="176" customFormat="1" hidden="1" x14ac:dyDescent="0.25">
      <c r="A62" s="174"/>
      <c r="B62" s="287"/>
      <c r="C62" s="699" t="s">
        <v>460</v>
      </c>
      <c r="D62" s="718" t="s">
        <v>196</v>
      </c>
      <c r="E62" s="725"/>
      <c r="F62" s="720"/>
      <c r="G62" s="716" t="e">
        <f t="shared" ref="G62:G76" si="9">F62/E62</f>
        <v>#DIV/0!</v>
      </c>
      <c r="H62" s="719"/>
      <c r="I62" s="720"/>
      <c r="J62" s="722"/>
      <c r="K62" s="727"/>
      <c r="L62" s="720"/>
      <c r="M62" s="728"/>
      <c r="N62" s="725"/>
      <c r="O62" s="726"/>
      <c r="P62" s="175"/>
    </row>
    <row r="63" spans="1:16" s="156" customFormat="1" hidden="1" x14ac:dyDescent="0.25">
      <c r="A63" s="158"/>
      <c r="B63" s="287"/>
      <c r="C63" s="609" t="s">
        <v>215</v>
      </c>
      <c r="D63" s="575" t="s">
        <v>216</v>
      </c>
      <c r="E63" s="682"/>
      <c r="F63" s="577"/>
      <c r="G63" s="580" t="e">
        <f t="shared" si="9"/>
        <v>#DIV/0!</v>
      </c>
      <c r="H63" s="576"/>
      <c r="I63" s="577"/>
      <c r="J63" s="598"/>
      <c r="K63" s="680"/>
      <c r="L63" s="577"/>
      <c r="M63" s="681"/>
      <c r="N63" s="579"/>
      <c r="O63" s="582"/>
      <c r="P63" s="124"/>
    </row>
    <row r="64" spans="1:16" s="156" customFormat="1" hidden="1" x14ac:dyDescent="0.25">
      <c r="A64" s="158"/>
      <c r="B64" s="287"/>
      <c r="C64" s="609" t="s">
        <v>246</v>
      </c>
      <c r="D64" s="575" t="s">
        <v>196</v>
      </c>
      <c r="E64" s="682"/>
      <c r="F64" s="577"/>
      <c r="G64" s="580" t="e">
        <f t="shared" si="9"/>
        <v>#DIV/0!</v>
      </c>
      <c r="H64" s="576"/>
      <c r="I64" s="577"/>
      <c r="J64" s="598"/>
      <c r="K64" s="680"/>
      <c r="L64" s="577"/>
      <c r="M64" s="681"/>
      <c r="N64" s="579"/>
      <c r="O64" s="582"/>
      <c r="P64" s="124"/>
    </row>
    <row r="65" spans="1:16" s="156" customFormat="1" ht="30" hidden="1" x14ac:dyDescent="0.25">
      <c r="A65" s="158"/>
      <c r="B65" s="287"/>
      <c r="C65" s="609" t="s">
        <v>247</v>
      </c>
      <c r="D65" s="575" t="s">
        <v>196</v>
      </c>
      <c r="E65" s="682"/>
      <c r="F65" s="577"/>
      <c r="G65" s="580" t="e">
        <f t="shared" si="9"/>
        <v>#DIV/0!</v>
      </c>
      <c r="H65" s="576"/>
      <c r="I65" s="577"/>
      <c r="J65" s="598"/>
      <c r="K65" s="680"/>
      <c r="L65" s="577"/>
      <c r="M65" s="681"/>
      <c r="N65" s="579"/>
      <c r="O65" s="582"/>
      <c r="P65" s="124"/>
    </row>
    <row r="66" spans="1:16" s="156" customFormat="1" ht="30" hidden="1" x14ac:dyDescent="0.25">
      <c r="A66" s="158"/>
      <c r="B66" s="287"/>
      <c r="C66" s="609" t="s">
        <v>248</v>
      </c>
      <c r="D66" s="575" t="s">
        <v>196</v>
      </c>
      <c r="E66" s="682"/>
      <c r="F66" s="577"/>
      <c r="G66" s="580" t="e">
        <f t="shared" si="9"/>
        <v>#DIV/0!</v>
      </c>
      <c r="H66" s="576"/>
      <c r="I66" s="577"/>
      <c r="J66" s="598"/>
      <c r="K66" s="680"/>
      <c r="L66" s="577"/>
      <c r="M66" s="681"/>
      <c r="N66" s="579"/>
      <c r="O66" s="582"/>
      <c r="P66" s="124"/>
    </row>
    <row r="67" spans="1:16" s="156" customFormat="1" ht="30" hidden="1" x14ac:dyDescent="0.25">
      <c r="A67" s="158"/>
      <c r="B67" s="287"/>
      <c r="C67" s="609" t="s">
        <v>249</v>
      </c>
      <c r="D67" s="575" t="s">
        <v>196</v>
      </c>
      <c r="E67" s="682"/>
      <c r="F67" s="577"/>
      <c r="G67" s="580" t="e">
        <f t="shared" si="9"/>
        <v>#DIV/0!</v>
      </c>
      <c r="H67" s="576"/>
      <c r="I67" s="577"/>
      <c r="J67" s="598"/>
      <c r="K67" s="680"/>
      <c r="L67" s="577"/>
      <c r="M67" s="681"/>
      <c r="N67" s="579"/>
      <c r="O67" s="582"/>
      <c r="P67" s="124"/>
    </row>
    <row r="68" spans="1:16" s="156" customFormat="1" hidden="1" x14ac:dyDescent="0.25">
      <c r="A68" s="158"/>
      <c r="B68" s="287"/>
      <c r="C68" s="609" t="s">
        <v>250</v>
      </c>
      <c r="D68" s="575" t="s">
        <v>196</v>
      </c>
      <c r="E68" s="682"/>
      <c r="F68" s="577"/>
      <c r="G68" s="580" t="e">
        <f t="shared" si="9"/>
        <v>#DIV/0!</v>
      </c>
      <c r="H68" s="576"/>
      <c r="I68" s="577"/>
      <c r="J68" s="598"/>
      <c r="K68" s="680"/>
      <c r="L68" s="577"/>
      <c r="M68" s="681"/>
      <c r="N68" s="579"/>
      <c r="O68" s="582"/>
      <c r="P68" s="124"/>
    </row>
    <row r="69" spans="1:16" s="176" customFormat="1" hidden="1" x14ac:dyDescent="0.25">
      <c r="A69" s="174"/>
      <c r="B69" s="287"/>
      <c r="C69" s="699" t="s">
        <v>251</v>
      </c>
      <c r="D69" s="718" t="s">
        <v>194</v>
      </c>
      <c r="E69" s="729"/>
      <c r="F69" s="720"/>
      <c r="G69" s="716" t="e">
        <f t="shared" si="9"/>
        <v>#DIV/0!</v>
      </c>
      <c r="H69" s="719"/>
      <c r="I69" s="720"/>
      <c r="J69" s="722"/>
      <c r="K69" s="727"/>
      <c r="L69" s="720"/>
      <c r="M69" s="728"/>
      <c r="N69" s="725"/>
      <c r="O69" s="726"/>
      <c r="P69" s="175"/>
    </row>
    <row r="70" spans="1:16" s="156" customFormat="1" ht="30" hidden="1" x14ac:dyDescent="0.25">
      <c r="A70" s="158"/>
      <c r="B70" s="287"/>
      <c r="C70" s="609" t="s">
        <v>252</v>
      </c>
      <c r="D70" s="575" t="s">
        <v>217</v>
      </c>
      <c r="E70" s="682"/>
      <c r="F70" s="577"/>
      <c r="G70" s="580" t="e">
        <f t="shared" si="9"/>
        <v>#DIV/0!</v>
      </c>
      <c r="H70" s="576"/>
      <c r="I70" s="577"/>
      <c r="J70" s="598"/>
      <c r="K70" s="680"/>
      <c r="L70" s="577"/>
      <c r="M70" s="681"/>
      <c r="N70" s="579"/>
      <c r="O70" s="582"/>
      <c r="P70" s="124"/>
    </row>
    <row r="71" spans="1:16" s="156" customFormat="1" hidden="1" x14ac:dyDescent="0.25">
      <c r="A71" s="158"/>
      <c r="B71" s="287"/>
      <c r="C71" s="609" t="s">
        <v>260</v>
      </c>
      <c r="D71" s="575" t="s">
        <v>217</v>
      </c>
      <c r="E71" s="682"/>
      <c r="F71" s="577"/>
      <c r="G71" s="580" t="e">
        <f t="shared" si="9"/>
        <v>#DIV/0!</v>
      </c>
      <c r="H71" s="576"/>
      <c r="I71" s="577"/>
      <c r="J71" s="598"/>
      <c r="K71" s="680"/>
      <c r="L71" s="577"/>
      <c r="M71" s="681"/>
      <c r="N71" s="579"/>
      <c r="O71" s="582"/>
      <c r="P71" s="124"/>
    </row>
    <row r="72" spans="1:16" s="156" customFormat="1" ht="45" hidden="1" x14ac:dyDescent="0.25">
      <c r="A72" s="158"/>
      <c r="B72" s="287"/>
      <c r="C72" s="609" t="s">
        <v>295</v>
      </c>
      <c r="D72" s="575" t="s">
        <v>217</v>
      </c>
      <c r="E72" s="682"/>
      <c r="F72" s="577"/>
      <c r="G72" s="580" t="e">
        <f t="shared" si="9"/>
        <v>#DIV/0!</v>
      </c>
      <c r="H72" s="576"/>
      <c r="I72" s="577"/>
      <c r="J72" s="598"/>
      <c r="K72" s="680"/>
      <c r="L72" s="577"/>
      <c r="M72" s="681"/>
      <c r="N72" s="579"/>
      <c r="O72" s="582"/>
      <c r="P72" s="124"/>
    </row>
    <row r="73" spans="1:16" s="156" customFormat="1" ht="30" hidden="1" x14ac:dyDescent="0.25">
      <c r="A73" s="158"/>
      <c r="B73" s="287"/>
      <c r="C73" s="609" t="s">
        <v>253</v>
      </c>
      <c r="D73" s="575" t="s">
        <v>216</v>
      </c>
      <c r="E73" s="682"/>
      <c r="F73" s="577"/>
      <c r="G73" s="580" t="e">
        <f t="shared" si="9"/>
        <v>#DIV/0!</v>
      </c>
      <c r="H73" s="576"/>
      <c r="I73" s="577"/>
      <c r="J73" s="598"/>
      <c r="K73" s="680"/>
      <c r="L73" s="577"/>
      <c r="M73" s="681"/>
      <c r="N73" s="579"/>
      <c r="O73" s="582"/>
      <c r="P73" s="124"/>
    </row>
    <row r="74" spans="1:16" s="176" customFormat="1" ht="30" hidden="1" x14ac:dyDescent="0.25">
      <c r="A74" s="174"/>
      <c r="B74" s="287"/>
      <c r="C74" s="699" t="s">
        <v>254</v>
      </c>
      <c r="D74" s="718" t="s">
        <v>216</v>
      </c>
      <c r="E74" s="719"/>
      <c r="F74" s="720"/>
      <c r="G74" s="722">
        <v>1</v>
      </c>
      <c r="H74" s="719"/>
      <c r="I74" s="720"/>
      <c r="J74" s="722"/>
      <c r="K74" s="723"/>
      <c r="L74" s="720"/>
      <c r="M74" s="724"/>
      <c r="N74" s="725"/>
      <c r="O74" s="726"/>
      <c r="P74" s="175"/>
    </row>
    <row r="75" spans="1:16" s="176" customFormat="1" hidden="1" x14ac:dyDescent="0.25">
      <c r="A75" s="174"/>
      <c r="B75" s="287"/>
      <c r="C75" s="699" t="s">
        <v>255</v>
      </c>
      <c r="D75" s="718" t="s">
        <v>216</v>
      </c>
      <c r="E75" s="719"/>
      <c r="F75" s="720"/>
      <c r="G75" s="722" t="e">
        <f t="shared" si="9"/>
        <v>#DIV/0!</v>
      </c>
      <c r="H75" s="719"/>
      <c r="I75" s="720"/>
      <c r="J75" s="722"/>
      <c r="K75" s="723"/>
      <c r="L75" s="720"/>
      <c r="M75" s="724"/>
      <c r="N75" s="725"/>
      <c r="O75" s="726"/>
      <c r="P75" s="175"/>
    </row>
    <row r="76" spans="1:16" s="156" customFormat="1" ht="30" hidden="1" x14ac:dyDescent="0.25">
      <c r="A76" s="158"/>
      <c r="B76" s="287"/>
      <c r="C76" s="647" t="s">
        <v>256</v>
      </c>
      <c r="D76" s="585" t="s">
        <v>216</v>
      </c>
      <c r="E76" s="586"/>
      <c r="F76" s="587"/>
      <c r="G76" s="683" t="e">
        <f t="shared" si="9"/>
        <v>#DIV/0!</v>
      </c>
      <c r="H76" s="586"/>
      <c r="I76" s="587"/>
      <c r="J76" s="683"/>
      <c r="K76" s="684"/>
      <c r="L76" s="587"/>
      <c r="M76" s="592"/>
      <c r="N76" s="589"/>
      <c r="O76" s="593"/>
      <c r="P76" s="123"/>
    </row>
    <row r="77" spans="1:16" s="156" customFormat="1" hidden="1" x14ac:dyDescent="0.25">
      <c r="A77" s="158"/>
      <c r="B77" s="287"/>
      <c r="C77" s="647" t="s">
        <v>453</v>
      </c>
      <c r="D77" s="585"/>
      <c r="E77" s="586"/>
      <c r="F77" s="587"/>
      <c r="G77" s="683"/>
      <c r="H77" s="586"/>
      <c r="I77" s="587"/>
      <c r="J77" s="716" t="e">
        <f t="shared" ref="J77" si="10">I77/H77</f>
        <v>#DIV/0!</v>
      </c>
      <c r="K77" s="684"/>
      <c r="L77" s="587"/>
      <c r="M77" s="592"/>
      <c r="N77" s="589"/>
      <c r="O77" s="593"/>
      <c r="P77" s="123"/>
    </row>
    <row r="78" spans="1:16" s="156" customFormat="1" ht="45" hidden="1" x14ac:dyDescent="0.25">
      <c r="A78" s="161" t="s">
        <v>156</v>
      </c>
      <c r="B78" s="290"/>
      <c r="C78" s="261" t="s">
        <v>119</v>
      </c>
      <c r="D78" s="224"/>
      <c r="E78" s="351" t="s">
        <v>30</v>
      </c>
      <c r="F78" s="352">
        <f>SUM(F79:F80)</f>
        <v>0</v>
      </c>
      <c r="G78" s="353" t="s">
        <v>30</v>
      </c>
      <c r="H78" s="351" t="s">
        <v>30</v>
      </c>
      <c r="I78" s="352">
        <f>SUM(I79:I80)</f>
        <v>0</v>
      </c>
      <c r="J78" s="354" t="s">
        <v>30</v>
      </c>
      <c r="K78" s="355" t="s">
        <v>30</v>
      </c>
      <c r="L78" s="352">
        <f>SUM(L79:L80)</f>
        <v>0</v>
      </c>
      <c r="M78" s="354" t="s">
        <v>30</v>
      </c>
      <c r="N78" s="356">
        <f t="shared" ref="N78:O78" si="11">SUM(N79:N80)</f>
        <v>0</v>
      </c>
      <c r="O78" s="357">
        <f t="shared" si="11"/>
        <v>0</v>
      </c>
      <c r="P78" s="124"/>
    </row>
    <row r="79" spans="1:16" s="156" customFormat="1" hidden="1" x14ac:dyDescent="0.25">
      <c r="A79" s="158"/>
      <c r="B79" s="287"/>
      <c r="C79" s="259" t="s">
        <v>186</v>
      </c>
      <c r="D79" s="222" t="s">
        <v>190</v>
      </c>
      <c r="E79" s="336"/>
      <c r="F79" s="330"/>
      <c r="G79" s="337"/>
      <c r="H79" s="345"/>
      <c r="I79" s="330"/>
      <c r="J79" s="346" t="e">
        <f>I79/H79</f>
        <v>#DIV/0!</v>
      </c>
      <c r="K79" s="336"/>
      <c r="L79" s="330"/>
      <c r="M79" s="338"/>
      <c r="N79" s="329"/>
      <c r="O79" s="335"/>
      <c r="P79" s="124"/>
    </row>
    <row r="80" spans="1:16" s="156" customFormat="1" ht="15.75" hidden="1" thickBot="1" x14ac:dyDescent="0.3">
      <c r="A80" s="165"/>
      <c r="B80" s="294"/>
      <c r="C80" s="262"/>
      <c r="D80" s="225"/>
      <c r="E80" s="358"/>
      <c r="F80" s="359"/>
      <c r="G80" s="360"/>
      <c r="H80" s="358"/>
      <c r="I80" s="359"/>
      <c r="J80" s="361"/>
      <c r="K80" s="358"/>
      <c r="L80" s="359"/>
      <c r="M80" s="361"/>
      <c r="N80" s="362"/>
      <c r="O80" s="363"/>
      <c r="P80" s="124"/>
    </row>
    <row r="81" spans="1:16" s="156" customFormat="1" ht="15.75" hidden="1" thickBot="1" x14ac:dyDescent="0.3">
      <c r="A81" s="155" t="s">
        <v>157</v>
      </c>
      <c r="B81" s="292" t="s">
        <v>157</v>
      </c>
      <c r="C81" s="325" t="s">
        <v>120</v>
      </c>
      <c r="D81" s="326" t="s">
        <v>405</v>
      </c>
      <c r="E81" s="311" t="s">
        <v>30</v>
      </c>
      <c r="F81" s="312">
        <f>F82+F83</f>
        <v>0</v>
      </c>
      <c r="G81" s="313" t="s">
        <v>30</v>
      </c>
      <c r="H81" s="311" t="s">
        <v>30</v>
      </c>
      <c r="I81" s="312">
        <f>I82+I83</f>
        <v>0</v>
      </c>
      <c r="J81" s="314" t="s">
        <v>30</v>
      </c>
      <c r="K81" s="311" t="s">
        <v>30</v>
      </c>
      <c r="L81" s="312">
        <f t="shared" ref="L81:O81" si="12">L82+L83</f>
        <v>0</v>
      </c>
      <c r="M81" s="315" t="s">
        <v>30</v>
      </c>
      <c r="N81" s="327">
        <f t="shared" si="12"/>
        <v>0</v>
      </c>
      <c r="O81" s="328">
        <f t="shared" si="12"/>
        <v>0</v>
      </c>
      <c r="P81" s="124"/>
    </row>
    <row r="82" spans="1:16" s="156" customFormat="1" ht="30" hidden="1" x14ac:dyDescent="0.25">
      <c r="A82" s="166"/>
      <c r="B82" s="317"/>
      <c r="C82" s="219" t="s">
        <v>224</v>
      </c>
      <c r="D82" s="227" t="s">
        <v>196</v>
      </c>
      <c r="E82" s="370"/>
      <c r="F82" s="371"/>
      <c r="G82" s="372"/>
      <c r="H82" s="370">
        <v>8500</v>
      </c>
      <c r="I82" s="371"/>
      <c r="J82" s="373">
        <f>I82/H82</f>
        <v>0</v>
      </c>
      <c r="K82" s="370"/>
      <c r="L82" s="371"/>
      <c r="M82" s="373"/>
      <c r="N82" s="374"/>
      <c r="O82" s="375"/>
      <c r="P82" s="124"/>
    </row>
    <row r="83" spans="1:16" s="156" customFormat="1" ht="15.75" hidden="1" thickBot="1" x14ac:dyDescent="0.3">
      <c r="A83" s="167"/>
      <c r="B83" s="287"/>
      <c r="C83" s="124"/>
      <c r="D83" s="222"/>
      <c r="E83" s="336"/>
      <c r="F83" s="330"/>
      <c r="G83" s="337"/>
      <c r="H83" s="336"/>
      <c r="I83" s="330"/>
      <c r="J83" s="338"/>
      <c r="K83" s="336"/>
      <c r="L83" s="330"/>
      <c r="M83" s="338"/>
      <c r="N83" s="329"/>
      <c r="O83" s="335"/>
      <c r="P83" s="124"/>
    </row>
    <row r="84" spans="1:16" s="156" customFormat="1" ht="15.75" hidden="1" thickBot="1" x14ac:dyDescent="0.3">
      <c r="A84" s="167"/>
      <c r="B84" s="287"/>
      <c r="C84" s="124"/>
      <c r="D84" s="222"/>
      <c r="E84" s="336"/>
      <c r="F84" s="330"/>
      <c r="G84" s="337"/>
      <c r="H84" s="336"/>
      <c r="I84" s="330"/>
      <c r="J84" s="338"/>
      <c r="K84" s="336"/>
      <c r="L84" s="330"/>
      <c r="M84" s="338"/>
      <c r="N84" s="329"/>
      <c r="O84" s="335"/>
      <c r="P84" s="124"/>
    </row>
    <row r="85" spans="1:16" s="156" customFormat="1" ht="15.75" hidden="1" thickBot="1" x14ac:dyDescent="0.3">
      <c r="A85" s="167"/>
      <c r="B85" s="287"/>
      <c r="C85" s="124"/>
      <c r="D85" s="222"/>
      <c r="E85" s="336"/>
      <c r="F85" s="330"/>
      <c r="G85" s="337"/>
      <c r="H85" s="336"/>
      <c r="I85" s="330"/>
      <c r="J85" s="338"/>
      <c r="K85" s="336"/>
      <c r="L85" s="330"/>
      <c r="M85" s="338"/>
      <c r="N85" s="329"/>
      <c r="O85" s="335"/>
      <c r="P85" s="124"/>
    </row>
    <row r="86" spans="1:16" s="156" customFormat="1" ht="15.75" hidden="1" thickBot="1" x14ac:dyDescent="0.3">
      <c r="A86" s="167"/>
      <c r="B86" s="287"/>
      <c r="C86" s="124"/>
      <c r="D86" s="222"/>
      <c r="E86" s="336"/>
      <c r="F86" s="330"/>
      <c r="G86" s="337"/>
      <c r="H86" s="336"/>
      <c r="I86" s="330"/>
      <c r="J86" s="338"/>
      <c r="K86" s="336"/>
      <c r="L86" s="330"/>
      <c r="M86" s="338"/>
      <c r="N86" s="329"/>
      <c r="O86" s="335"/>
      <c r="P86" s="124"/>
    </row>
    <row r="87" spans="1:16" s="156" customFormat="1" ht="15.75" hidden="1" thickBot="1" x14ac:dyDescent="0.3">
      <c r="A87" s="167"/>
      <c r="B87" s="287"/>
      <c r="C87" s="124"/>
      <c r="D87" s="222"/>
      <c r="E87" s="336"/>
      <c r="F87" s="330"/>
      <c r="G87" s="337"/>
      <c r="H87" s="336"/>
      <c r="I87" s="330"/>
      <c r="J87" s="338"/>
      <c r="K87" s="336"/>
      <c r="L87" s="330"/>
      <c r="M87" s="338"/>
      <c r="N87" s="329"/>
      <c r="O87" s="335"/>
      <c r="P87" s="124"/>
    </row>
    <row r="88" spans="1:16" s="156" customFormat="1" ht="15.75" hidden="1" thickBot="1" x14ac:dyDescent="0.3">
      <c r="A88" s="167"/>
      <c r="B88" s="294"/>
      <c r="C88" s="263"/>
      <c r="D88" s="225"/>
      <c r="E88" s="358"/>
      <c r="F88" s="359"/>
      <c r="G88" s="360"/>
      <c r="H88" s="358"/>
      <c r="I88" s="359"/>
      <c r="J88" s="361"/>
      <c r="K88" s="358"/>
      <c r="L88" s="359"/>
      <c r="M88" s="361"/>
      <c r="N88" s="362"/>
      <c r="O88" s="363"/>
      <c r="P88" s="126"/>
    </row>
    <row r="89" spans="1:16" s="187" customFormat="1" ht="44.25" hidden="1" thickBot="1" x14ac:dyDescent="0.3">
      <c r="A89" s="185" t="s">
        <v>158</v>
      </c>
      <c r="B89" s="292" t="s">
        <v>158</v>
      </c>
      <c r="C89" s="264" t="s">
        <v>121</v>
      </c>
      <c r="D89" s="376" t="s">
        <v>406</v>
      </c>
      <c r="E89" s="377" t="s">
        <v>30</v>
      </c>
      <c r="F89" s="378">
        <f>F90+F92+F95+F101</f>
        <v>0</v>
      </c>
      <c r="G89" s="379" t="s">
        <v>30</v>
      </c>
      <c r="H89" s="377" t="s">
        <v>30</v>
      </c>
      <c r="I89" s="378">
        <f>I90+I92+I95+I101</f>
        <v>0</v>
      </c>
      <c r="J89" s="380" t="s">
        <v>30</v>
      </c>
      <c r="K89" s="377" t="s">
        <v>30</v>
      </c>
      <c r="L89" s="378">
        <f>L90+L92+L95+L101</f>
        <v>0</v>
      </c>
      <c r="M89" s="381" t="s">
        <v>30</v>
      </c>
      <c r="N89" s="382">
        <f>N90+N92+N95+N101</f>
        <v>0</v>
      </c>
      <c r="O89" s="383">
        <f>O90+O92+O95+O101</f>
        <v>0</v>
      </c>
      <c r="P89" s="186"/>
    </row>
    <row r="90" spans="1:16" s="187" customFormat="1" ht="60" hidden="1" x14ac:dyDescent="0.25">
      <c r="A90" s="188" t="s">
        <v>159</v>
      </c>
      <c r="B90" s="295"/>
      <c r="C90" s="265" t="s">
        <v>122</v>
      </c>
      <c r="D90" s="229"/>
      <c r="E90" s="384" t="s">
        <v>30</v>
      </c>
      <c r="F90" s="385">
        <f>SUM(F91:F91)</f>
        <v>0</v>
      </c>
      <c r="G90" s="386" t="s">
        <v>30</v>
      </c>
      <c r="H90" s="384" t="s">
        <v>30</v>
      </c>
      <c r="I90" s="385">
        <f>SUM(I91:I91)</f>
        <v>0</v>
      </c>
      <c r="J90" s="387" t="s">
        <v>30</v>
      </c>
      <c r="K90" s="388" t="s">
        <v>30</v>
      </c>
      <c r="L90" s="385">
        <f>SUM(L91:L91)</f>
        <v>0</v>
      </c>
      <c r="M90" s="387" t="s">
        <v>30</v>
      </c>
      <c r="N90" s="389">
        <f>SUM(N91:N91)</f>
        <v>0</v>
      </c>
      <c r="O90" s="390">
        <f>SUM(O91:O91)</f>
        <v>0</v>
      </c>
      <c r="P90" s="152"/>
    </row>
    <row r="91" spans="1:16" s="187" customFormat="1" ht="30" hidden="1" x14ac:dyDescent="0.25">
      <c r="A91" s="189"/>
      <c r="B91" s="289"/>
      <c r="C91" s="266" t="s">
        <v>230</v>
      </c>
      <c r="D91" s="230"/>
      <c r="E91" s="391"/>
      <c r="F91" s="392"/>
      <c r="G91" s="393"/>
      <c r="H91" s="391"/>
      <c r="I91" s="392"/>
      <c r="J91" s="394">
        <v>0</v>
      </c>
      <c r="K91" s="395"/>
      <c r="L91" s="392"/>
      <c r="M91" s="394"/>
      <c r="N91" s="396"/>
      <c r="O91" s="397"/>
      <c r="P91" s="246"/>
    </row>
    <row r="92" spans="1:16" s="190" customFormat="1" ht="60" hidden="1" x14ac:dyDescent="0.25">
      <c r="A92" s="189" t="s">
        <v>160</v>
      </c>
      <c r="B92" s="289"/>
      <c r="C92" s="267" t="s">
        <v>123</v>
      </c>
      <c r="D92" s="231"/>
      <c r="E92" s="398" t="s">
        <v>30</v>
      </c>
      <c r="F92" s="399">
        <f>SUM(F93:F94)</f>
        <v>0</v>
      </c>
      <c r="G92" s="400" t="s">
        <v>30</v>
      </c>
      <c r="H92" s="398" t="s">
        <v>30</v>
      </c>
      <c r="I92" s="399">
        <f>SUM(I93:I94)</f>
        <v>0</v>
      </c>
      <c r="J92" s="401" t="s">
        <v>30</v>
      </c>
      <c r="K92" s="402" t="s">
        <v>30</v>
      </c>
      <c r="L92" s="399">
        <f>SUM(L93:L94)</f>
        <v>0</v>
      </c>
      <c r="M92" s="401" t="s">
        <v>30</v>
      </c>
      <c r="N92" s="399">
        <f t="shared" ref="N92:O92" si="13">SUM(N93:N94)</f>
        <v>0</v>
      </c>
      <c r="O92" s="399">
        <f t="shared" si="13"/>
        <v>0</v>
      </c>
      <c r="P92" s="152"/>
    </row>
    <row r="93" spans="1:16" s="176" customFormat="1" ht="30" hidden="1" x14ac:dyDescent="0.25">
      <c r="A93" s="174"/>
      <c r="B93" s="287"/>
      <c r="C93" s="268" t="s">
        <v>408</v>
      </c>
      <c r="D93" s="232" t="s">
        <v>194</v>
      </c>
      <c r="E93" s="403">
        <v>0</v>
      </c>
      <c r="F93" s="404">
        <v>0</v>
      </c>
      <c r="G93" s="405">
        <v>0</v>
      </c>
      <c r="H93" s="403">
        <v>0</v>
      </c>
      <c r="I93" s="404"/>
      <c r="J93" s="406">
        <v>1</v>
      </c>
      <c r="K93" s="403">
        <v>0</v>
      </c>
      <c r="L93" s="404">
        <v>0</v>
      </c>
      <c r="M93" s="407">
        <v>1</v>
      </c>
      <c r="N93" s="408">
        <v>0</v>
      </c>
      <c r="O93" s="409">
        <v>0</v>
      </c>
      <c r="P93" s="124"/>
    </row>
    <row r="94" spans="1:16" s="176" customFormat="1" ht="30" hidden="1" x14ac:dyDescent="0.25">
      <c r="A94" s="174"/>
      <c r="B94" s="287"/>
      <c r="C94" s="268" t="s">
        <v>242</v>
      </c>
      <c r="D94" s="232" t="s">
        <v>194</v>
      </c>
      <c r="E94" s="403">
        <v>0</v>
      </c>
      <c r="F94" s="404">
        <v>0</v>
      </c>
      <c r="G94" s="405">
        <v>0</v>
      </c>
      <c r="H94" s="403">
        <v>0</v>
      </c>
      <c r="I94" s="404"/>
      <c r="J94" s="407">
        <v>1</v>
      </c>
      <c r="K94" s="403">
        <v>0</v>
      </c>
      <c r="L94" s="404">
        <v>0</v>
      </c>
      <c r="M94" s="406">
        <v>0</v>
      </c>
      <c r="N94" s="408">
        <v>0</v>
      </c>
      <c r="O94" s="409">
        <v>0</v>
      </c>
      <c r="P94" s="124"/>
    </row>
    <row r="95" spans="1:16" s="173" customFormat="1" ht="45" hidden="1" x14ac:dyDescent="0.25">
      <c r="A95" s="172" t="s">
        <v>161</v>
      </c>
      <c r="B95" s="288"/>
      <c r="C95" s="269" t="s">
        <v>124</v>
      </c>
      <c r="D95" s="233"/>
      <c r="E95" s="410" t="s">
        <v>30</v>
      </c>
      <c r="F95" s="411">
        <f>SUM(F96:F100)</f>
        <v>0</v>
      </c>
      <c r="G95" s="412" t="s">
        <v>30</v>
      </c>
      <c r="H95" s="410" t="s">
        <v>30</v>
      </c>
      <c r="I95" s="411">
        <f>SUM(I96:I100)</f>
        <v>0</v>
      </c>
      <c r="J95" s="413" t="s">
        <v>30</v>
      </c>
      <c r="K95" s="414" t="s">
        <v>30</v>
      </c>
      <c r="L95" s="411">
        <f>SUM(L96:L100)</f>
        <v>0</v>
      </c>
      <c r="M95" s="413" t="s">
        <v>30</v>
      </c>
      <c r="N95" s="411">
        <f t="shared" ref="N95:O95" si="14">SUM(N96:N100)</f>
        <v>0</v>
      </c>
      <c r="O95" s="411">
        <f t="shared" si="14"/>
        <v>0</v>
      </c>
      <c r="P95" s="152"/>
    </row>
    <row r="96" spans="1:16" s="173" customFormat="1" hidden="1" x14ac:dyDescent="0.25">
      <c r="A96" s="172"/>
      <c r="B96" s="288"/>
      <c r="C96" s="268" t="s">
        <v>479</v>
      </c>
      <c r="D96" s="232" t="s">
        <v>194</v>
      </c>
      <c r="E96" s="403">
        <v>0</v>
      </c>
      <c r="F96" s="404">
        <v>0</v>
      </c>
      <c r="G96" s="405">
        <v>0</v>
      </c>
      <c r="H96" s="415">
        <v>352000</v>
      </c>
      <c r="I96" s="404">
        <v>0</v>
      </c>
      <c r="J96" s="407">
        <f>I96/H96</f>
        <v>0</v>
      </c>
      <c r="K96" s="415">
        <v>0</v>
      </c>
      <c r="L96" s="404">
        <v>0</v>
      </c>
      <c r="M96" s="406">
        <v>1</v>
      </c>
      <c r="N96" s="408">
        <v>0</v>
      </c>
      <c r="O96" s="409">
        <v>0</v>
      </c>
      <c r="P96" s="152"/>
    </row>
    <row r="97" spans="1:16" s="173" customFormat="1" hidden="1" x14ac:dyDescent="0.25">
      <c r="A97" s="172"/>
      <c r="B97" s="288"/>
      <c r="C97" s="268" t="s">
        <v>409</v>
      </c>
      <c r="D97" s="232" t="s">
        <v>194</v>
      </c>
      <c r="E97" s="403">
        <v>0</v>
      </c>
      <c r="F97" s="404">
        <v>0</v>
      </c>
      <c r="G97" s="405">
        <v>0</v>
      </c>
      <c r="H97" s="415">
        <v>0</v>
      </c>
      <c r="I97" s="404">
        <v>0</v>
      </c>
      <c r="J97" s="407">
        <v>1</v>
      </c>
      <c r="K97" s="416">
        <v>0</v>
      </c>
      <c r="L97" s="404">
        <v>0</v>
      </c>
      <c r="M97" s="406">
        <v>1</v>
      </c>
      <c r="N97" s="408">
        <v>0</v>
      </c>
      <c r="O97" s="409">
        <v>0</v>
      </c>
      <c r="P97" s="152"/>
    </row>
    <row r="98" spans="1:16" s="173" customFormat="1" hidden="1" x14ac:dyDescent="0.25">
      <c r="A98" s="172"/>
      <c r="B98" s="288"/>
      <c r="C98" s="268" t="s">
        <v>411</v>
      </c>
      <c r="D98" s="232" t="s">
        <v>194</v>
      </c>
      <c r="E98" s="403">
        <v>0</v>
      </c>
      <c r="F98" s="404">
        <v>0</v>
      </c>
      <c r="G98" s="405">
        <v>0</v>
      </c>
      <c r="H98" s="415">
        <v>0</v>
      </c>
      <c r="I98" s="404">
        <v>0</v>
      </c>
      <c r="J98" s="407">
        <v>0</v>
      </c>
      <c r="K98" s="415">
        <v>0</v>
      </c>
      <c r="L98" s="404"/>
      <c r="M98" s="406">
        <v>1</v>
      </c>
      <c r="N98" s="408">
        <v>0</v>
      </c>
      <c r="O98" s="409">
        <v>0</v>
      </c>
      <c r="P98" s="124"/>
    </row>
    <row r="99" spans="1:16" s="173" customFormat="1" ht="30" hidden="1" x14ac:dyDescent="0.25">
      <c r="A99" s="172"/>
      <c r="B99" s="288"/>
      <c r="C99" s="268" t="s">
        <v>412</v>
      </c>
      <c r="D99" s="232" t="s">
        <v>194</v>
      </c>
      <c r="E99" s="403">
        <v>0</v>
      </c>
      <c r="F99" s="404">
        <v>0</v>
      </c>
      <c r="G99" s="405">
        <v>0</v>
      </c>
      <c r="H99" s="415">
        <v>0</v>
      </c>
      <c r="I99" s="404">
        <v>0</v>
      </c>
      <c r="J99" s="407">
        <v>0</v>
      </c>
      <c r="K99" s="415">
        <v>0</v>
      </c>
      <c r="L99" s="404"/>
      <c r="M99" s="406">
        <v>1</v>
      </c>
      <c r="N99" s="408">
        <v>0</v>
      </c>
      <c r="O99" s="409">
        <v>0</v>
      </c>
      <c r="P99" s="124"/>
    </row>
    <row r="100" spans="1:16" s="173" customFormat="1" ht="30" hidden="1" x14ac:dyDescent="0.25">
      <c r="A100" s="172"/>
      <c r="B100" s="288"/>
      <c r="C100" s="268" t="s">
        <v>410</v>
      </c>
      <c r="D100" s="232" t="s">
        <v>194</v>
      </c>
      <c r="E100" s="403">
        <v>0</v>
      </c>
      <c r="F100" s="404">
        <v>0</v>
      </c>
      <c r="G100" s="405">
        <v>0</v>
      </c>
      <c r="H100" s="415">
        <v>0</v>
      </c>
      <c r="I100" s="404">
        <v>0</v>
      </c>
      <c r="J100" s="407">
        <v>1</v>
      </c>
      <c r="K100" s="416">
        <v>0</v>
      </c>
      <c r="L100" s="404">
        <v>0</v>
      </c>
      <c r="M100" s="406">
        <v>1</v>
      </c>
      <c r="N100" s="408">
        <v>0</v>
      </c>
      <c r="O100" s="409">
        <v>0</v>
      </c>
      <c r="P100" s="124"/>
    </row>
    <row r="101" spans="1:16" s="173" customFormat="1" ht="60" hidden="1" x14ac:dyDescent="0.25">
      <c r="A101" s="172" t="s">
        <v>162</v>
      </c>
      <c r="B101" s="288"/>
      <c r="C101" s="270" t="s">
        <v>125</v>
      </c>
      <c r="D101" s="226"/>
      <c r="E101" s="364" t="s">
        <v>30</v>
      </c>
      <c r="F101" s="340">
        <f>SUM(F102:F102)</f>
        <v>0</v>
      </c>
      <c r="G101" s="365" t="s">
        <v>30</v>
      </c>
      <c r="H101" s="364" t="s">
        <v>30</v>
      </c>
      <c r="I101" s="340">
        <f>SUM(I102:I102)</f>
        <v>0</v>
      </c>
      <c r="J101" s="366" t="s">
        <v>30</v>
      </c>
      <c r="K101" s="367" t="s">
        <v>30</v>
      </c>
      <c r="L101" s="340">
        <f>SUM(L102:L102)</f>
        <v>0</v>
      </c>
      <c r="M101" s="366" t="s">
        <v>30</v>
      </c>
      <c r="N101" s="349">
        <f>SUM(N102:N102)</f>
        <v>0</v>
      </c>
      <c r="O101" s="350">
        <f>SUM(O102:O102)</f>
        <v>0</v>
      </c>
      <c r="P101" s="152"/>
    </row>
    <row r="102" spans="1:16" s="176" customFormat="1" ht="15.75" hidden="1" thickBot="1" x14ac:dyDescent="0.3">
      <c r="A102" s="191"/>
      <c r="B102" s="294"/>
      <c r="C102" s="271"/>
      <c r="D102" s="225"/>
      <c r="E102" s="358"/>
      <c r="F102" s="359"/>
      <c r="G102" s="360"/>
      <c r="H102" s="369"/>
      <c r="I102" s="359"/>
      <c r="J102" s="417">
        <v>1</v>
      </c>
      <c r="K102" s="358"/>
      <c r="L102" s="359"/>
      <c r="M102" s="361"/>
      <c r="N102" s="362"/>
      <c r="O102" s="363"/>
      <c r="P102" s="126"/>
    </row>
    <row r="103" spans="1:16" s="176" customFormat="1" ht="58.5" hidden="1" thickBot="1" x14ac:dyDescent="0.3">
      <c r="A103" s="192" t="s">
        <v>163</v>
      </c>
      <c r="B103" s="292" t="s">
        <v>434</v>
      </c>
      <c r="C103" s="264" t="s">
        <v>126</v>
      </c>
      <c r="D103" s="418" t="s">
        <v>407</v>
      </c>
      <c r="E103" s="377" t="s">
        <v>30</v>
      </c>
      <c r="F103" s="378">
        <f>F104+F106+F108+F111</f>
        <v>0</v>
      </c>
      <c r="G103" s="379" t="s">
        <v>30</v>
      </c>
      <c r="H103" s="377" t="s">
        <v>30</v>
      </c>
      <c r="I103" s="378">
        <f>I104+I106+I108+I111</f>
        <v>0</v>
      </c>
      <c r="J103" s="380" t="s">
        <v>30</v>
      </c>
      <c r="K103" s="377" t="s">
        <v>30</v>
      </c>
      <c r="L103" s="378">
        <f>L104+L106+L108+L111</f>
        <v>0</v>
      </c>
      <c r="M103" s="380" t="s">
        <v>30</v>
      </c>
      <c r="N103" s="382">
        <f>N104+N106+N108</f>
        <v>0</v>
      </c>
      <c r="O103" s="383">
        <f>O104+O106+O108</f>
        <v>0</v>
      </c>
      <c r="P103" s="196"/>
    </row>
    <row r="104" spans="1:16" s="176" customFormat="1" ht="45" hidden="1" x14ac:dyDescent="0.25">
      <c r="A104" s="193" t="s">
        <v>164</v>
      </c>
      <c r="B104" s="296"/>
      <c r="C104" s="272" t="s">
        <v>127</v>
      </c>
      <c r="D104" s="236"/>
      <c r="E104" s="419" t="s">
        <v>30</v>
      </c>
      <c r="F104" s="420">
        <f>SUM(F105:F105)</f>
        <v>0</v>
      </c>
      <c r="G104" s="421" t="s">
        <v>30</v>
      </c>
      <c r="H104" s="419" t="s">
        <v>30</v>
      </c>
      <c r="I104" s="420">
        <f>SUM(I105:I105)</f>
        <v>0</v>
      </c>
      <c r="J104" s="422" t="s">
        <v>30</v>
      </c>
      <c r="K104" s="423" t="s">
        <v>30</v>
      </c>
      <c r="L104" s="420">
        <f>SUM(L105:L105)</f>
        <v>0</v>
      </c>
      <c r="M104" s="422" t="s">
        <v>30</v>
      </c>
      <c r="N104" s="424">
        <f>SUM(N105:N105)</f>
        <v>0</v>
      </c>
      <c r="O104" s="425">
        <f>SUM(O105:O105)</f>
        <v>0</v>
      </c>
      <c r="P104" s="197"/>
    </row>
    <row r="105" spans="1:16" s="176" customFormat="1" hidden="1" x14ac:dyDescent="0.25">
      <c r="A105" s="174"/>
      <c r="B105" s="287"/>
      <c r="C105" s="268"/>
      <c r="D105" s="232"/>
      <c r="E105" s="403"/>
      <c r="F105" s="404"/>
      <c r="G105" s="405"/>
      <c r="H105" s="403"/>
      <c r="I105" s="404"/>
      <c r="J105" s="406"/>
      <c r="K105" s="416"/>
      <c r="L105" s="404"/>
      <c r="M105" s="406"/>
      <c r="N105" s="408"/>
      <c r="O105" s="409"/>
      <c r="P105" s="175"/>
    </row>
    <row r="106" spans="1:16" s="173" customFormat="1" ht="45" hidden="1" x14ac:dyDescent="0.25">
      <c r="A106" s="172" t="s">
        <v>165</v>
      </c>
      <c r="B106" s="288"/>
      <c r="C106" s="273" t="s">
        <v>128</v>
      </c>
      <c r="D106" s="237"/>
      <c r="E106" s="426" t="s">
        <v>30</v>
      </c>
      <c r="F106" s="427">
        <f>SUM(F107:F107)</f>
        <v>0</v>
      </c>
      <c r="G106" s="428" t="s">
        <v>30</v>
      </c>
      <c r="H106" s="426" t="s">
        <v>30</v>
      </c>
      <c r="I106" s="427">
        <f>SUM(I107:I107)</f>
        <v>0</v>
      </c>
      <c r="J106" s="429" t="s">
        <v>30</v>
      </c>
      <c r="K106" s="430" t="s">
        <v>30</v>
      </c>
      <c r="L106" s="427">
        <f>SUM(L107:L107)</f>
        <v>0</v>
      </c>
      <c r="M106" s="429" t="s">
        <v>30</v>
      </c>
      <c r="N106" s="431">
        <f>SUM(N107:N107)</f>
        <v>0</v>
      </c>
      <c r="O106" s="432">
        <f>SUM(O107:O107)</f>
        <v>0</v>
      </c>
      <c r="P106" s="182"/>
    </row>
    <row r="107" spans="1:16" s="176" customFormat="1" ht="30" hidden="1" x14ac:dyDescent="0.25">
      <c r="A107" s="174"/>
      <c r="B107" s="287"/>
      <c r="C107" s="274" t="s">
        <v>214</v>
      </c>
      <c r="D107" s="232" t="s">
        <v>194</v>
      </c>
      <c r="E107" s="403">
        <v>0</v>
      </c>
      <c r="F107" s="404">
        <v>0</v>
      </c>
      <c r="G107" s="405">
        <v>0</v>
      </c>
      <c r="H107" s="403">
        <v>0</v>
      </c>
      <c r="I107" s="404">
        <v>0</v>
      </c>
      <c r="J107" s="406">
        <v>0</v>
      </c>
      <c r="K107" s="415">
        <v>0</v>
      </c>
      <c r="L107" s="404"/>
      <c r="M107" s="406">
        <v>1</v>
      </c>
      <c r="N107" s="408">
        <v>0</v>
      </c>
      <c r="O107" s="409">
        <v>0</v>
      </c>
      <c r="P107" s="175"/>
    </row>
    <row r="108" spans="1:16" s="176" customFormat="1" ht="45" hidden="1" x14ac:dyDescent="0.25">
      <c r="A108" s="193" t="s">
        <v>166</v>
      </c>
      <c r="B108" s="290"/>
      <c r="C108" s="275" t="s">
        <v>129</v>
      </c>
      <c r="D108" s="235"/>
      <c r="E108" s="351" t="s">
        <v>30</v>
      </c>
      <c r="F108" s="352">
        <f>SUM(F109:F110)</f>
        <v>0</v>
      </c>
      <c r="G108" s="353" t="s">
        <v>30</v>
      </c>
      <c r="H108" s="351" t="s">
        <v>30</v>
      </c>
      <c r="I108" s="352">
        <f>SUM(I109:I110)</f>
        <v>0</v>
      </c>
      <c r="J108" s="354" t="s">
        <v>30</v>
      </c>
      <c r="K108" s="355" t="s">
        <v>30</v>
      </c>
      <c r="L108" s="352">
        <f>SUM(L109:L110)</f>
        <v>0</v>
      </c>
      <c r="M108" s="354" t="s">
        <v>30</v>
      </c>
      <c r="N108" s="356">
        <f t="shared" ref="N108:O108" si="15">SUM(N109:N110)</f>
        <v>0</v>
      </c>
      <c r="O108" s="357">
        <f t="shared" si="15"/>
        <v>0</v>
      </c>
      <c r="P108" s="152"/>
    </row>
    <row r="109" spans="1:16" s="176" customFormat="1" hidden="1" x14ac:dyDescent="0.25">
      <c r="A109" s="174"/>
      <c r="B109" s="287"/>
      <c r="C109" s="266"/>
      <c r="D109" s="222" t="s">
        <v>194</v>
      </c>
      <c r="E109" s="336"/>
      <c r="F109" s="330"/>
      <c r="G109" s="337"/>
      <c r="H109" s="336">
        <v>0</v>
      </c>
      <c r="I109" s="330">
        <v>0</v>
      </c>
      <c r="J109" s="338" t="e">
        <f>I109/H109</f>
        <v>#DIV/0!</v>
      </c>
      <c r="K109" s="336"/>
      <c r="L109" s="330"/>
      <c r="M109" s="338"/>
      <c r="N109" s="329"/>
      <c r="O109" s="335"/>
      <c r="P109" s="124"/>
    </row>
    <row r="110" spans="1:16" s="176" customFormat="1" ht="15.75" hidden="1" thickBot="1" x14ac:dyDescent="0.3">
      <c r="A110" s="194"/>
      <c r="B110" s="287"/>
      <c r="C110" s="266"/>
      <c r="D110" s="222" t="s">
        <v>194</v>
      </c>
      <c r="E110" s="336"/>
      <c r="F110" s="330"/>
      <c r="G110" s="337"/>
      <c r="H110" s="336">
        <v>0</v>
      </c>
      <c r="I110" s="330">
        <v>0</v>
      </c>
      <c r="J110" s="338" t="e">
        <f>I110/H110</f>
        <v>#DIV/0!</v>
      </c>
      <c r="K110" s="336"/>
      <c r="L110" s="330"/>
      <c r="M110" s="338"/>
      <c r="N110" s="329"/>
      <c r="O110" s="335"/>
      <c r="P110" s="126"/>
    </row>
    <row r="111" spans="1:16" s="176" customFormat="1" ht="45.75" hidden="1" thickBot="1" x14ac:dyDescent="0.3">
      <c r="A111" s="191"/>
      <c r="B111" s="287"/>
      <c r="C111" s="275" t="s">
        <v>278</v>
      </c>
      <c r="D111" s="234"/>
      <c r="E111" s="433" t="s">
        <v>30</v>
      </c>
      <c r="F111" s="434">
        <f>SUM(F112:F112)</f>
        <v>0</v>
      </c>
      <c r="G111" s="435" t="s">
        <v>30</v>
      </c>
      <c r="H111" s="433" t="s">
        <v>30</v>
      </c>
      <c r="I111" s="434">
        <f>SUM(I112:I112)</f>
        <v>0</v>
      </c>
      <c r="J111" s="436" t="s">
        <v>30</v>
      </c>
      <c r="K111" s="437" t="s">
        <v>30</v>
      </c>
      <c r="L111" s="434">
        <f>SUM(L112:L112)</f>
        <v>0</v>
      </c>
      <c r="M111" s="436" t="s">
        <v>30</v>
      </c>
      <c r="N111" s="329"/>
      <c r="O111" s="335"/>
      <c r="P111" s="205"/>
    </row>
    <row r="112" spans="1:16" s="176" customFormat="1" ht="30.75" hidden="1" thickBot="1" x14ac:dyDescent="0.3">
      <c r="A112" s="191"/>
      <c r="B112" s="294"/>
      <c r="C112" s="271" t="s">
        <v>288</v>
      </c>
      <c r="D112" s="225" t="s">
        <v>194</v>
      </c>
      <c r="E112" s="358">
        <v>0</v>
      </c>
      <c r="F112" s="359"/>
      <c r="G112" s="360"/>
      <c r="H112" s="358">
        <v>0</v>
      </c>
      <c r="I112" s="359">
        <v>0</v>
      </c>
      <c r="J112" s="361">
        <v>0</v>
      </c>
      <c r="K112" s="369">
        <v>0</v>
      </c>
      <c r="L112" s="359"/>
      <c r="M112" s="361">
        <v>1</v>
      </c>
      <c r="N112" s="362"/>
      <c r="O112" s="363"/>
      <c r="P112" s="219"/>
    </row>
    <row r="113" spans="1:16" s="176" customFormat="1" ht="58.5" hidden="1" thickBot="1" x14ac:dyDescent="0.3">
      <c r="A113" s="191"/>
      <c r="B113" s="292" t="s">
        <v>435</v>
      </c>
      <c r="C113" s="438" t="s">
        <v>413</v>
      </c>
      <c r="D113" s="439" t="s">
        <v>414</v>
      </c>
      <c r="E113" s="440" t="s">
        <v>30</v>
      </c>
      <c r="F113" s="441">
        <f>F114+F115</f>
        <v>0</v>
      </c>
      <c r="G113" s="442" t="s">
        <v>30</v>
      </c>
      <c r="H113" s="440" t="s">
        <v>30</v>
      </c>
      <c r="I113" s="441">
        <f>I114+I115</f>
        <v>0</v>
      </c>
      <c r="J113" s="443" t="s">
        <v>30</v>
      </c>
      <c r="K113" s="440" t="s">
        <v>30</v>
      </c>
      <c r="L113" s="441">
        <f t="shared" ref="L113" si="16">L114+L115</f>
        <v>0</v>
      </c>
      <c r="M113" s="444" t="s">
        <v>30</v>
      </c>
      <c r="N113" s="445">
        <f t="shared" ref="N113:O113" si="17">N114+N115</f>
        <v>0</v>
      </c>
      <c r="O113" s="446">
        <f t="shared" si="17"/>
        <v>0</v>
      </c>
      <c r="P113" s="219"/>
    </row>
    <row r="114" spans="1:16" s="176" customFormat="1" ht="30" hidden="1" x14ac:dyDescent="0.25">
      <c r="A114" s="191"/>
      <c r="B114" s="317"/>
      <c r="C114" s="124" t="s">
        <v>199</v>
      </c>
      <c r="D114" s="222" t="s">
        <v>241</v>
      </c>
      <c r="E114" s="336"/>
      <c r="F114" s="330"/>
      <c r="G114" s="337"/>
      <c r="H114" s="447"/>
      <c r="I114" s="330"/>
      <c r="J114" s="346" t="e">
        <f>I114/H114</f>
        <v>#DIV/0!</v>
      </c>
      <c r="K114" s="336"/>
      <c r="L114" s="330"/>
      <c r="M114" s="338"/>
      <c r="N114" s="329"/>
      <c r="O114" s="335"/>
      <c r="P114" s="219"/>
    </row>
    <row r="115" spans="1:16" s="176" customFormat="1" ht="15.75" hidden="1" thickBot="1" x14ac:dyDescent="0.3">
      <c r="A115" s="191"/>
      <c r="B115" s="294"/>
      <c r="C115" s="126"/>
      <c r="D115" s="239"/>
      <c r="E115" s="448"/>
      <c r="F115" s="449"/>
      <c r="G115" s="450"/>
      <c r="H115" s="448"/>
      <c r="I115" s="449"/>
      <c r="J115" s="451"/>
      <c r="K115" s="448"/>
      <c r="L115" s="449"/>
      <c r="M115" s="451"/>
      <c r="N115" s="452"/>
      <c r="O115" s="453"/>
      <c r="P115" s="219"/>
    </row>
    <row r="116" spans="1:16" s="176" customFormat="1" ht="58.5" hidden="1" thickBot="1" x14ac:dyDescent="0.3">
      <c r="A116" s="177" t="s">
        <v>167</v>
      </c>
      <c r="B116" s="292" t="s">
        <v>436</v>
      </c>
      <c r="C116" s="495" t="s">
        <v>131</v>
      </c>
      <c r="D116" s="418" t="s">
        <v>167</v>
      </c>
      <c r="E116" s="377" t="s">
        <v>30</v>
      </c>
      <c r="F116" s="378">
        <f>F117+F118</f>
        <v>0</v>
      </c>
      <c r="G116" s="379" t="s">
        <v>30</v>
      </c>
      <c r="H116" s="377" t="s">
        <v>30</v>
      </c>
      <c r="I116" s="378">
        <f>I117+I118</f>
        <v>0</v>
      </c>
      <c r="J116" s="380" t="s">
        <v>30</v>
      </c>
      <c r="K116" s="377" t="s">
        <v>30</v>
      </c>
      <c r="L116" s="378">
        <f t="shared" ref="L116" si="18">L117+L118</f>
        <v>0</v>
      </c>
      <c r="M116" s="381" t="s">
        <v>30</v>
      </c>
      <c r="N116" s="382">
        <f t="shared" ref="N116:O116" si="19">N117+N118</f>
        <v>0</v>
      </c>
      <c r="O116" s="383">
        <f t="shared" si="19"/>
        <v>0</v>
      </c>
      <c r="P116" s="175"/>
    </row>
    <row r="117" spans="1:16" s="176" customFormat="1" ht="45" hidden="1" x14ac:dyDescent="0.25">
      <c r="A117" s="183"/>
      <c r="B117" s="549"/>
      <c r="C117" s="553" t="s">
        <v>447</v>
      </c>
      <c r="D117" s="554" t="s">
        <v>241</v>
      </c>
      <c r="E117" s="555">
        <v>0</v>
      </c>
      <c r="F117" s="556">
        <v>0</v>
      </c>
      <c r="G117" s="557">
        <v>1</v>
      </c>
      <c r="H117" s="555">
        <v>0</v>
      </c>
      <c r="I117" s="556"/>
      <c r="J117" s="558">
        <v>1</v>
      </c>
      <c r="K117" s="559"/>
      <c r="L117" s="556"/>
      <c r="M117" s="560"/>
      <c r="N117" s="561"/>
      <c r="O117" s="562"/>
      <c r="P117" s="123" t="s">
        <v>448</v>
      </c>
    </row>
    <row r="118" spans="1:16" s="176" customFormat="1" ht="15.75" hidden="1" thickBot="1" x14ac:dyDescent="0.3">
      <c r="A118" s="194"/>
      <c r="B118" s="294"/>
      <c r="C118" s="552"/>
      <c r="D118" s="238"/>
      <c r="E118" s="504"/>
      <c r="F118" s="466"/>
      <c r="G118" s="517"/>
      <c r="H118" s="504"/>
      <c r="I118" s="466"/>
      <c r="J118" s="506"/>
      <c r="K118" s="504"/>
      <c r="L118" s="466"/>
      <c r="M118" s="506"/>
      <c r="N118" s="509"/>
      <c r="O118" s="470"/>
      <c r="P118" s="175"/>
    </row>
    <row r="119" spans="1:16" s="176" customFormat="1" ht="44.25" hidden="1" thickBot="1" x14ac:dyDescent="0.3">
      <c r="A119" s="177" t="s">
        <v>168</v>
      </c>
      <c r="B119" s="292" t="s">
        <v>163</v>
      </c>
      <c r="C119" s="325" t="s">
        <v>132</v>
      </c>
      <c r="D119" s="326" t="s">
        <v>168</v>
      </c>
      <c r="E119" s="311" t="s">
        <v>30</v>
      </c>
      <c r="F119" s="312">
        <f>F120+F121</f>
        <v>0</v>
      </c>
      <c r="G119" s="313" t="s">
        <v>30</v>
      </c>
      <c r="H119" s="311" t="s">
        <v>30</v>
      </c>
      <c r="I119" s="312">
        <f>I120+I121</f>
        <v>0</v>
      </c>
      <c r="J119" s="314" t="s">
        <v>30</v>
      </c>
      <c r="K119" s="311" t="s">
        <v>30</v>
      </c>
      <c r="L119" s="312">
        <f t="shared" ref="L119" si="20">L120+L121</f>
        <v>0</v>
      </c>
      <c r="M119" s="315" t="s">
        <v>30</v>
      </c>
      <c r="N119" s="327">
        <f t="shared" ref="N119:O119" si="21">N120+N121</f>
        <v>0</v>
      </c>
      <c r="O119" s="328">
        <f t="shared" si="21"/>
        <v>0</v>
      </c>
      <c r="P119" s="152"/>
    </row>
    <row r="120" spans="1:16" s="176" customFormat="1" hidden="1" x14ac:dyDescent="0.25">
      <c r="A120" s="183"/>
      <c r="B120" s="317"/>
      <c r="C120" s="285" t="s">
        <v>292</v>
      </c>
      <c r="D120" s="227" t="s">
        <v>293</v>
      </c>
      <c r="E120" s="370"/>
      <c r="F120" s="371"/>
      <c r="G120" s="372"/>
      <c r="H120" s="455"/>
      <c r="I120" s="371"/>
      <c r="J120" s="454" t="e">
        <f>I120/H120</f>
        <v>#DIV/0!</v>
      </c>
      <c r="K120" s="370"/>
      <c r="L120" s="371"/>
      <c r="M120" s="373"/>
      <c r="N120" s="374"/>
      <c r="O120" s="375"/>
      <c r="P120" s="124"/>
    </row>
    <row r="121" spans="1:16" s="176" customFormat="1" ht="15.75" hidden="1" thickBot="1" x14ac:dyDescent="0.3">
      <c r="A121" s="174"/>
      <c r="B121" s="294"/>
      <c r="C121" s="263"/>
      <c r="D121" s="225"/>
      <c r="E121" s="358"/>
      <c r="F121" s="359"/>
      <c r="G121" s="360"/>
      <c r="H121" s="358"/>
      <c r="I121" s="359"/>
      <c r="J121" s="361"/>
      <c r="K121" s="358"/>
      <c r="L121" s="359"/>
      <c r="M121" s="361"/>
      <c r="N121" s="362"/>
      <c r="O121" s="363"/>
      <c r="P121" s="124"/>
    </row>
    <row r="122" spans="1:16" s="176" customFormat="1" ht="72.75" hidden="1" thickBot="1" x14ac:dyDescent="0.3">
      <c r="A122" s="694" t="s">
        <v>169</v>
      </c>
      <c r="B122" s="292" t="s">
        <v>414</v>
      </c>
      <c r="C122" s="495" t="s">
        <v>133</v>
      </c>
      <c r="D122" s="418" t="s">
        <v>169</v>
      </c>
      <c r="E122" s="377" t="s">
        <v>30</v>
      </c>
      <c r="F122" s="378">
        <f>F123+F124</f>
        <v>0</v>
      </c>
      <c r="G122" s="379" t="s">
        <v>30</v>
      </c>
      <c r="H122" s="377" t="s">
        <v>30</v>
      </c>
      <c r="I122" s="378">
        <f>I123+I124</f>
        <v>0</v>
      </c>
      <c r="J122" s="380" t="s">
        <v>30</v>
      </c>
      <c r="K122" s="377" t="s">
        <v>30</v>
      </c>
      <c r="L122" s="378">
        <f t="shared" ref="L122" si="22">L123+L124</f>
        <v>0</v>
      </c>
      <c r="M122" s="381" t="s">
        <v>30</v>
      </c>
      <c r="N122" s="382">
        <f t="shared" ref="N122:O122" si="23">N123+N124</f>
        <v>0</v>
      </c>
      <c r="O122" s="383">
        <f t="shared" si="23"/>
        <v>0</v>
      </c>
      <c r="P122" s="175"/>
    </row>
    <row r="123" spans="1:16" s="176" customFormat="1" hidden="1" x14ac:dyDescent="0.25">
      <c r="A123" s="174"/>
      <c r="B123" s="549"/>
      <c r="C123" s="550" t="s">
        <v>191</v>
      </c>
      <c r="D123" s="252" t="s">
        <v>194</v>
      </c>
      <c r="E123" s="496">
        <v>0</v>
      </c>
      <c r="F123" s="460"/>
      <c r="G123" s="513">
        <v>1</v>
      </c>
      <c r="H123" s="496"/>
      <c r="I123" s="460"/>
      <c r="J123" s="498"/>
      <c r="K123" s="499"/>
      <c r="L123" s="460"/>
      <c r="M123" s="500"/>
      <c r="N123" s="501"/>
      <c r="O123" s="464"/>
      <c r="P123" s="175"/>
    </row>
    <row r="124" spans="1:16" s="176" customFormat="1" ht="15.75" hidden="1" thickBot="1" x14ac:dyDescent="0.3">
      <c r="A124" s="194"/>
      <c r="B124" s="294"/>
      <c r="C124" s="552"/>
      <c r="D124" s="238"/>
      <c r="E124" s="504"/>
      <c r="F124" s="466"/>
      <c r="G124" s="517"/>
      <c r="H124" s="504"/>
      <c r="I124" s="466"/>
      <c r="J124" s="506"/>
      <c r="K124" s="504"/>
      <c r="L124" s="466"/>
      <c r="M124" s="506"/>
      <c r="N124" s="509"/>
      <c r="O124" s="470"/>
      <c r="P124" s="175"/>
    </row>
    <row r="125" spans="1:16" s="176" customFormat="1" ht="44.25" hidden="1" thickBot="1" x14ac:dyDescent="0.3">
      <c r="A125" s="177" t="s">
        <v>170</v>
      </c>
      <c r="B125" s="292" t="s">
        <v>167</v>
      </c>
      <c r="C125" s="495" t="s">
        <v>134</v>
      </c>
      <c r="D125" s="418" t="s">
        <v>170</v>
      </c>
      <c r="E125" s="377" t="s">
        <v>30</v>
      </c>
      <c r="F125" s="378">
        <f>F126+F127</f>
        <v>0</v>
      </c>
      <c r="G125" s="379" t="s">
        <v>30</v>
      </c>
      <c r="H125" s="377" t="s">
        <v>30</v>
      </c>
      <c r="I125" s="378">
        <f>I126+I127</f>
        <v>0</v>
      </c>
      <c r="J125" s="380" t="s">
        <v>30</v>
      </c>
      <c r="K125" s="377" t="s">
        <v>30</v>
      </c>
      <c r="L125" s="378">
        <f t="shared" ref="L125" si="24">L126+L127</f>
        <v>0</v>
      </c>
      <c r="M125" s="381" t="s">
        <v>30</v>
      </c>
      <c r="N125" s="382">
        <f t="shared" ref="N125:O125" si="25">N126+N127</f>
        <v>0</v>
      </c>
      <c r="O125" s="383">
        <f t="shared" si="25"/>
        <v>0</v>
      </c>
      <c r="P125" s="182"/>
    </row>
    <row r="126" spans="1:16" s="176" customFormat="1" hidden="1" x14ac:dyDescent="0.25">
      <c r="A126" s="183"/>
      <c r="B126" s="549"/>
      <c r="C126" s="550" t="s">
        <v>237</v>
      </c>
      <c r="D126" s="252" t="s">
        <v>266</v>
      </c>
      <c r="E126" s="496"/>
      <c r="F126" s="460"/>
      <c r="G126" s="513"/>
      <c r="H126" s="496"/>
      <c r="I126" s="460"/>
      <c r="J126" s="498"/>
      <c r="K126" s="499">
        <v>0</v>
      </c>
      <c r="L126" s="460"/>
      <c r="M126" s="500">
        <v>1</v>
      </c>
      <c r="N126" s="501"/>
      <c r="O126" s="464"/>
      <c r="P126" s="175"/>
    </row>
    <row r="127" spans="1:16" s="176" customFormat="1" ht="15.75" hidden="1" thickBot="1" x14ac:dyDescent="0.3">
      <c r="A127" s="215"/>
      <c r="B127" s="294"/>
      <c r="C127" s="195"/>
      <c r="D127" s="248"/>
      <c r="E127" s="479"/>
      <c r="F127" s="480"/>
      <c r="G127" s="481"/>
      <c r="H127" s="479"/>
      <c r="I127" s="480"/>
      <c r="J127" s="482"/>
      <c r="K127" s="479"/>
      <c r="L127" s="480"/>
      <c r="M127" s="482"/>
      <c r="N127" s="485"/>
      <c r="O127" s="486"/>
      <c r="P127" s="175"/>
    </row>
    <row r="128" spans="1:16" s="156" customFormat="1" ht="44.25" hidden="1" thickBot="1" x14ac:dyDescent="0.3">
      <c r="A128" s="155" t="s">
        <v>171</v>
      </c>
      <c r="B128" s="292" t="s">
        <v>168</v>
      </c>
      <c r="C128" s="264" t="s">
        <v>135</v>
      </c>
      <c r="D128" s="242" t="s">
        <v>171</v>
      </c>
      <c r="E128" s="457" t="s">
        <v>30</v>
      </c>
      <c r="F128" s="378">
        <f>SUM(F129:F130)</f>
        <v>0</v>
      </c>
      <c r="G128" s="458" t="s">
        <v>30</v>
      </c>
      <c r="H128" s="457" t="s">
        <v>30</v>
      </c>
      <c r="I128" s="378">
        <f>SUM(I129:I130)</f>
        <v>0</v>
      </c>
      <c r="J128" s="458" t="s">
        <v>30</v>
      </c>
      <c r="K128" s="457" t="s">
        <v>30</v>
      </c>
      <c r="L128" s="378">
        <f>SUM(L129:L130)</f>
        <v>0</v>
      </c>
      <c r="M128" s="457" t="s">
        <v>30</v>
      </c>
      <c r="N128" s="378">
        <f t="shared" ref="N128:O128" si="26">SUM(N129:N130)</f>
        <v>0</v>
      </c>
      <c r="O128" s="378">
        <f t="shared" si="26"/>
        <v>0</v>
      </c>
      <c r="P128" s="182"/>
    </row>
    <row r="129" spans="1:16" s="156" customFormat="1" ht="30" hidden="1" x14ac:dyDescent="0.25">
      <c r="A129" s="166"/>
      <c r="B129" s="317"/>
      <c r="C129" s="276" t="s">
        <v>262</v>
      </c>
      <c r="D129" s="241" t="s">
        <v>194</v>
      </c>
      <c r="E129" s="459">
        <v>0</v>
      </c>
      <c r="F129" s="460">
        <v>0</v>
      </c>
      <c r="G129" s="461">
        <v>0</v>
      </c>
      <c r="H129" s="459">
        <v>0</v>
      </c>
      <c r="I129" s="460">
        <v>0</v>
      </c>
      <c r="J129" s="461">
        <v>0</v>
      </c>
      <c r="K129" s="462">
        <v>0</v>
      </c>
      <c r="L129" s="460">
        <v>0</v>
      </c>
      <c r="M129" s="463">
        <v>0</v>
      </c>
      <c r="N129" s="460"/>
      <c r="O129" s="464"/>
      <c r="P129" s="175"/>
    </row>
    <row r="130" spans="1:16" s="156" customFormat="1" ht="30.75" hidden="1" thickBot="1" x14ac:dyDescent="0.3">
      <c r="A130" s="166"/>
      <c r="B130" s="294"/>
      <c r="C130" s="277" t="s">
        <v>415</v>
      </c>
      <c r="D130" s="240" t="s">
        <v>194</v>
      </c>
      <c r="E130" s="465">
        <v>0</v>
      </c>
      <c r="F130" s="466">
        <v>0</v>
      </c>
      <c r="G130" s="467">
        <v>0</v>
      </c>
      <c r="H130" s="465">
        <v>0</v>
      </c>
      <c r="I130" s="466">
        <v>0</v>
      </c>
      <c r="J130" s="467">
        <v>0</v>
      </c>
      <c r="K130" s="468">
        <v>0</v>
      </c>
      <c r="L130" s="466">
        <v>0</v>
      </c>
      <c r="M130" s="469">
        <v>1</v>
      </c>
      <c r="N130" s="466"/>
      <c r="O130" s="470"/>
      <c r="P130" s="247"/>
    </row>
    <row r="131" spans="1:16" s="156" customFormat="1" ht="44.25" hidden="1" thickBot="1" x14ac:dyDescent="0.3">
      <c r="A131" s="170" t="s">
        <v>172</v>
      </c>
      <c r="B131" s="292" t="s">
        <v>169</v>
      </c>
      <c r="C131" s="264" t="s">
        <v>136</v>
      </c>
      <c r="D131" s="376" t="s">
        <v>172</v>
      </c>
      <c r="E131" s="377" t="s">
        <v>30</v>
      </c>
      <c r="F131" s="378">
        <f>F132+F134+F138+F140</f>
        <v>0</v>
      </c>
      <c r="G131" s="379" t="s">
        <v>30</v>
      </c>
      <c r="H131" s="377" t="s">
        <v>30</v>
      </c>
      <c r="I131" s="378">
        <f>I132+I134+I138+I140</f>
        <v>0</v>
      </c>
      <c r="J131" s="380" t="s">
        <v>30</v>
      </c>
      <c r="K131" s="377" t="s">
        <v>30</v>
      </c>
      <c r="L131" s="378">
        <f>L132+L134+L138+L140</f>
        <v>0</v>
      </c>
      <c r="M131" s="381" t="s">
        <v>30</v>
      </c>
      <c r="N131" s="378">
        <f t="shared" ref="N131:O131" si="27">N132+N134+N138+N140</f>
        <v>0</v>
      </c>
      <c r="O131" s="378">
        <f t="shared" si="27"/>
        <v>0</v>
      </c>
      <c r="P131" s="198"/>
    </row>
    <row r="132" spans="1:16" s="163" customFormat="1" ht="45" hidden="1" x14ac:dyDescent="0.25">
      <c r="A132" s="164" t="s">
        <v>173</v>
      </c>
      <c r="B132" s="291"/>
      <c r="C132" s="278" t="s">
        <v>137</v>
      </c>
      <c r="D132" s="243"/>
      <c r="E132" s="471" t="s">
        <v>30</v>
      </c>
      <c r="F132" s="472">
        <f>SUM(F133:F133)</f>
        <v>0</v>
      </c>
      <c r="G132" s="473" t="s">
        <v>30</v>
      </c>
      <c r="H132" s="471" t="s">
        <v>30</v>
      </c>
      <c r="I132" s="472">
        <f>SUM(I133:I133)</f>
        <v>0</v>
      </c>
      <c r="J132" s="474" t="s">
        <v>30</v>
      </c>
      <c r="K132" s="475" t="s">
        <v>30</v>
      </c>
      <c r="L132" s="472">
        <f>SUM(L133:L133)</f>
        <v>0</v>
      </c>
      <c r="M132" s="474" t="s">
        <v>30</v>
      </c>
      <c r="N132" s="476">
        <f>SUM(N133:N133)</f>
        <v>0</v>
      </c>
      <c r="O132" s="477">
        <f>SUM(O133:O133)</f>
        <v>0</v>
      </c>
      <c r="P132" s="199"/>
    </row>
    <row r="133" spans="1:16" s="156" customFormat="1" hidden="1" x14ac:dyDescent="0.25">
      <c r="A133" s="158"/>
      <c r="B133" s="287"/>
      <c r="C133" s="279" t="s">
        <v>277</v>
      </c>
      <c r="D133" s="232" t="s">
        <v>194</v>
      </c>
      <c r="E133" s="403">
        <v>0</v>
      </c>
      <c r="F133" s="404">
        <v>0</v>
      </c>
      <c r="G133" s="405">
        <v>0</v>
      </c>
      <c r="H133" s="403">
        <v>0</v>
      </c>
      <c r="I133" s="404">
        <v>0</v>
      </c>
      <c r="J133" s="406">
        <v>0</v>
      </c>
      <c r="K133" s="415">
        <v>0</v>
      </c>
      <c r="L133" s="404"/>
      <c r="M133" s="407">
        <v>0</v>
      </c>
      <c r="N133" s="408"/>
      <c r="O133" s="409"/>
      <c r="P133" s="200"/>
    </row>
    <row r="134" spans="1:16" s="163" customFormat="1" ht="45" hidden="1" x14ac:dyDescent="0.25">
      <c r="A134" s="164" t="s">
        <v>174</v>
      </c>
      <c r="B134" s="288"/>
      <c r="C134" s="280" t="s">
        <v>138</v>
      </c>
      <c r="D134" s="244"/>
      <c r="E134" s="410" t="s">
        <v>30</v>
      </c>
      <c r="F134" s="478">
        <f>SUM(F135:F137)</f>
        <v>0</v>
      </c>
      <c r="G134" s="412" t="s">
        <v>30</v>
      </c>
      <c r="H134" s="410" t="s">
        <v>30</v>
      </c>
      <c r="I134" s="478">
        <f>SUM(I135:I137)</f>
        <v>0</v>
      </c>
      <c r="J134" s="413" t="s">
        <v>30</v>
      </c>
      <c r="K134" s="414" t="s">
        <v>30</v>
      </c>
      <c r="L134" s="478">
        <f>SUM(L135:L137)</f>
        <v>0</v>
      </c>
      <c r="M134" s="413" t="s">
        <v>30</v>
      </c>
      <c r="N134" s="478">
        <f t="shared" ref="N134:O134" si="28">SUM(N135:N137)</f>
        <v>0</v>
      </c>
      <c r="O134" s="478">
        <f t="shared" si="28"/>
        <v>0</v>
      </c>
      <c r="P134" s="182"/>
    </row>
    <row r="135" spans="1:16" s="156" customFormat="1" ht="30" hidden="1" x14ac:dyDescent="0.25">
      <c r="A135" s="165"/>
      <c r="B135" s="287"/>
      <c r="C135" s="279" t="s">
        <v>231</v>
      </c>
      <c r="D135" s="232" t="s">
        <v>194</v>
      </c>
      <c r="E135" s="403">
        <v>0</v>
      </c>
      <c r="F135" s="404">
        <v>0</v>
      </c>
      <c r="G135" s="405">
        <v>0</v>
      </c>
      <c r="H135" s="403">
        <v>0</v>
      </c>
      <c r="I135" s="404">
        <v>0</v>
      </c>
      <c r="J135" s="406">
        <v>0</v>
      </c>
      <c r="K135" s="415">
        <v>0</v>
      </c>
      <c r="L135" s="404"/>
      <c r="M135" s="407">
        <v>1</v>
      </c>
      <c r="N135" s="408"/>
      <c r="O135" s="753"/>
      <c r="P135" s="201"/>
    </row>
    <row r="136" spans="1:16" s="156" customFormat="1" hidden="1" x14ac:dyDescent="0.25">
      <c r="A136" s="165"/>
      <c r="B136" s="287"/>
      <c r="C136" s="279" t="s">
        <v>212</v>
      </c>
      <c r="D136" s="232" t="s">
        <v>194</v>
      </c>
      <c r="E136" s="403">
        <v>0</v>
      </c>
      <c r="F136" s="404">
        <v>0</v>
      </c>
      <c r="G136" s="405">
        <v>0</v>
      </c>
      <c r="H136" s="403">
        <v>0</v>
      </c>
      <c r="I136" s="404">
        <v>0</v>
      </c>
      <c r="J136" s="406">
        <v>0</v>
      </c>
      <c r="K136" s="415">
        <v>0</v>
      </c>
      <c r="L136" s="404"/>
      <c r="M136" s="407">
        <v>1</v>
      </c>
      <c r="N136" s="408"/>
      <c r="O136" s="753"/>
      <c r="P136" s="245"/>
    </row>
    <row r="137" spans="1:16" s="156" customFormat="1" ht="15.75" hidden="1" thickBot="1" x14ac:dyDescent="0.3">
      <c r="A137" s="165"/>
      <c r="B137" s="287"/>
      <c r="C137" s="279" t="s">
        <v>416</v>
      </c>
      <c r="D137" s="232" t="s">
        <v>194</v>
      </c>
      <c r="E137" s="403">
        <v>0</v>
      </c>
      <c r="F137" s="404">
        <v>0</v>
      </c>
      <c r="G137" s="405">
        <v>0</v>
      </c>
      <c r="H137" s="403">
        <v>0</v>
      </c>
      <c r="I137" s="404">
        <v>0</v>
      </c>
      <c r="J137" s="406">
        <v>0</v>
      </c>
      <c r="K137" s="415">
        <v>0</v>
      </c>
      <c r="L137" s="404"/>
      <c r="M137" s="407">
        <v>1</v>
      </c>
      <c r="N137" s="408"/>
      <c r="O137" s="753"/>
      <c r="P137" s="202"/>
    </row>
    <row r="138" spans="1:16" s="156" customFormat="1" ht="75" hidden="1" x14ac:dyDescent="0.25">
      <c r="A138" s="169"/>
      <c r="B138" s="287"/>
      <c r="C138" s="280" t="s">
        <v>275</v>
      </c>
      <c r="D138" s="244"/>
      <c r="E138" s="410" t="s">
        <v>30</v>
      </c>
      <c r="F138" s="478">
        <f>SUM(F139:F139)</f>
        <v>0</v>
      </c>
      <c r="G138" s="412" t="s">
        <v>30</v>
      </c>
      <c r="H138" s="410" t="s">
        <v>30</v>
      </c>
      <c r="I138" s="478">
        <f>SUM(I139:I139)</f>
        <v>0</v>
      </c>
      <c r="J138" s="413" t="s">
        <v>30</v>
      </c>
      <c r="K138" s="414" t="s">
        <v>30</v>
      </c>
      <c r="L138" s="478">
        <f>SUM(L139:L139)</f>
        <v>0</v>
      </c>
      <c r="M138" s="413" t="s">
        <v>30</v>
      </c>
      <c r="N138" s="478">
        <f t="shared" ref="N138:O138" si="29">SUM(N139:N139)</f>
        <v>0</v>
      </c>
      <c r="O138" s="478">
        <f t="shared" si="29"/>
        <v>0</v>
      </c>
      <c r="P138" s="213"/>
    </row>
    <row r="139" spans="1:16" s="156" customFormat="1" hidden="1" x14ac:dyDescent="0.25">
      <c r="A139" s="169"/>
      <c r="B139" s="287"/>
      <c r="C139" s="279" t="s">
        <v>62</v>
      </c>
      <c r="D139" s="232" t="s">
        <v>194</v>
      </c>
      <c r="E139" s="403">
        <v>0</v>
      </c>
      <c r="F139" s="404">
        <v>0</v>
      </c>
      <c r="G139" s="405">
        <v>0</v>
      </c>
      <c r="H139" s="403">
        <v>0</v>
      </c>
      <c r="I139" s="404">
        <v>0</v>
      </c>
      <c r="J139" s="406">
        <v>0</v>
      </c>
      <c r="K139" s="415">
        <v>0</v>
      </c>
      <c r="L139" s="404"/>
      <c r="M139" s="407">
        <v>1</v>
      </c>
      <c r="N139" s="408"/>
      <c r="O139" s="409"/>
      <c r="P139" s="213"/>
    </row>
    <row r="140" spans="1:16" s="156" customFormat="1" ht="45" hidden="1" x14ac:dyDescent="0.25">
      <c r="A140" s="169"/>
      <c r="B140" s="287"/>
      <c r="C140" s="280" t="s">
        <v>276</v>
      </c>
      <c r="D140" s="244"/>
      <c r="E140" s="410" t="s">
        <v>30</v>
      </c>
      <c r="F140" s="478">
        <f>SUM(F141:F141)</f>
        <v>0</v>
      </c>
      <c r="G140" s="412" t="s">
        <v>30</v>
      </c>
      <c r="H140" s="410" t="s">
        <v>30</v>
      </c>
      <c r="I140" s="478">
        <f>SUM(I141:I141)</f>
        <v>0</v>
      </c>
      <c r="J140" s="413" t="s">
        <v>30</v>
      </c>
      <c r="K140" s="414" t="s">
        <v>30</v>
      </c>
      <c r="L140" s="478">
        <f>SUM(L141:L141)</f>
        <v>0</v>
      </c>
      <c r="M140" s="413" t="s">
        <v>30</v>
      </c>
      <c r="N140" s="478">
        <f t="shared" ref="N140:O140" si="30">SUM(N141:N141)</f>
        <v>0</v>
      </c>
      <c r="O140" s="478">
        <f t="shared" si="30"/>
        <v>0</v>
      </c>
      <c r="P140" s="213"/>
    </row>
    <row r="141" spans="1:16" s="156" customFormat="1" ht="15.75" hidden="1" thickBot="1" x14ac:dyDescent="0.3">
      <c r="A141" s="169"/>
      <c r="B141" s="294"/>
      <c r="C141" s="281" t="s">
        <v>296</v>
      </c>
      <c r="D141" s="248" t="s">
        <v>194</v>
      </c>
      <c r="E141" s="479">
        <v>0</v>
      </c>
      <c r="F141" s="480">
        <v>0</v>
      </c>
      <c r="G141" s="481">
        <v>0</v>
      </c>
      <c r="H141" s="479">
        <v>0</v>
      </c>
      <c r="I141" s="480">
        <v>0</v>
      </c>
      <c r="J141" s="482">
        <v>0</v>
      </c>
      <c r="K141" s="483">
        <v>0</v>
      </c>
      <c r="L141" s="480"/>
      <c r="M141" s="484">
        <v>1</v>
      </c>
      <c r="N141" s="485"/>
      <c r="O141" s="486"/>
      <c r="P141" s="213"/>
    </row>
    <row r="142" spans="1:16" s="176" customFormat="1" ht="44.25" hidden="1" thickBot="1" x14ac:dyDescent="0.3">
      <c r="A142" s="214" t="s">
        <v>175</v>
      </c>
      <c r="B142" s="292" t="s">
        <v>403</v>
      </c>
      <c r="C142" s="495" t="s">
        <v>139</v>
      </c>
      <c r="D142" s="376" t="s">
        <v>175</v>
      </c>
      <c r="E142" s="377" t="s">
        <v>30</v>
      </c>
      <c r="F142" s="378">
        <f t="shared" ref="F142" si="31">F143+F144</f>
        <v>0</v>
      </c>
      <c r="G142" s="379" t="s">
        <v>30</v>
      </c>
      <c r="H142" s="377" t="s">
        <v>30</v>
      </c>
      <c r="I142" s="378">
        <f t="shared" ref="I142" si="32">I143+I144</f>
        <v>0</v>
      </c>
      <c r="J142" s="380" t="s">
        <v>30</v>
      </c>
      <c r="K142" s="311" t="s">
        <v>30</v>
      </c>
      <c r="L142" s="312">
        <f t="shared" ref="L142" si="33">L143+L144</f>
        <v>0</v>
      </c>
      <c r="M142" s="315" t="s">
        <v>30</v>
      </c>
      <c r="N142" s="327">
        <f t="shared" ref="N142:O142" si="34">N143+N144</f>
        <v>0</v>
      </c>
      <c r="O142" s="328">
        <f t="shared" si="34"/>
        <v>0</v>
      </c>
      <c r="P142" s="212"/>
    </row>
    <row r="143" spans="1:16" s="176" customFormat="1" ht="45" hidden="1" x14ac:dyDescent="0.25">
      <c r="A143" s="183"/>
      <c r="B143" s="760"/>
      <c r="C143" s="802" t="s">
        <v>470</v>
      </c>
      <c r="D143" s="297" t="s">
        <v>194</v>
      </c>
      <c r="E143" s="496">
        <v>0</v>
      </c>
      <c r="F143" s="460"/>
      <c r="G143" s="513">
        <v>0</v>
      </c>
      <c r="H143" s="499">
        <v>0</v>
      </c>
      <c r="I143" s="460"/>
      <c r="J143" s="498">
        <v>1</v>
      </c>
      <c r="K143" s="496"/>
      <c r="L143" s="460"/>
      <c r="M143" s="498"/>
      <c r="N143" s="501"/>
      <c r="O143" s="464"/>
      <c r="P143" s="253"/>
    </row>
    <row r="144" spans="1:16" s="176" customFormat="1" ht="15.75" hidden="1" thickBot="1" x14ac:dyDescent="0.3">
      <c r="A144" s="194"/>
      <c r="B144" s="294"/>
      <c r="C144" s="282"/>
      <c r="D144" s="249"/>
      <c r="E144" s="358"/>
      <c r="F144" s="359"/>
      <c r="G144" s="360"/>
      <c r="H144" s="358"/>
      <c r="I144" s="359"/>
      <c r="J144" s="361"/>
      <c r="K144" s="358"/>
      <c r="L144" s="359"/>
      <c r="M144" s="361"/>
      <c r="N144" s="362"/>
      <c r="O144" s="363"/>
      <c r="P144" s="153"/>
    </row>
    <row r="145" spans="1:16" s="156" customFormat="1" ht="44.25" hidden="1" thickBot="1" x14ac:dyDescent="0.3">
      <c r="A145" s="155" t="s">
        <v>176</v>
      </c>
      <c r="B145" s="292" t="s">
        <v>171</v>
      </c>
      <c r="C145" s="487" t="s">
        <v>140</v>
      </c>
      <c r="D145" s="228" t="s">
        <v>176</v>
      </c>
      <c r="E145" s="311" t="s">
        <v>30</v>
      </c>
      <c r="F145" s="312">
        <f t="shared" ref="F145" si="35">F146+F147</f>
        <v>0</v>
      </c>
      <c r="G145" s="313" t="s">
        <v>30</v>
      </c>
      <c r="H145" s="311" t="s">
        <v>30</v>
      </c>
      <c r="I145" s="312">
        <f t="shared" ref="I145" si="36">I146+I147</f>
        <v>0</v>
      </c>
      <c r="J145" s="314" t="s">
        <v>30</v>
      </c>
      <c r="K145" s="311" t="s">
        <v>30</v>
      </c>
      <c r="L145" s="312">
        <f t="shared" ref="L145" si="37">L146+L147</f>
        <v>0</v>
      </c>
      <c r="M145" s="315" t="s">
        <v>30</v>
      </c>
      <c r="N145" s="327">
        <f t="shared" ref="N145:O145" si="38">N146+N147</f>
        <v>0</v>
      </c>
      <c r="O145" s="328">
        <f t="shared" si="38"/>
        <v>0</v>
      </c>
      <c r="P145" s="205"/>
    </row>
    <row r="146" spans="1:16" s="156" customFormat="1" ht="30" hidden="1" x14ac:dyDescent="0.25">
      <c r="A146" s="166"/>
      <c r="B146" s="317"/>
      <c r="C146" s="283" t="s">
        <v>185</v>
      </c>
      <c r="D146" s="227" t="s">
        <v>194</v>
      </c>
      <c r="E146" s="370"/>
      <c r="F146" s="371"/>
      <c r="G146" s="372"/>
      <c r="H146" s="370"/>
      <c r="I146" s="371"/>
      <c r="J146" s="373"/>
      <c r="K146" s="456"/>
      <c r="L146" s="371"/>
      <c r="M146" s="373">
        <v>-1</v>
      </c>
      <c r="N146" s="374"/>
      <c r="O146" s="375"/>
      <c r="P146" s="203"/>
    </row>
    <row r="147" spans="1:16" s="156" customFormat="1" ht="15.75" hidden="1" thickBot="1" x14ac:dyDescent="0.3">
      <c r="A147" s="165"/>
      <c r="B147" s="294"/>
      <c r="C147" s="271"/>
      <c r="D147" s="249"/>
      <c r="E147" s="358"/>
      <c r="F147" s="359"/>
      <c r="G147" s="360"/>
      <c r="H147" s="358"/>
      <c r="I147" s="359"/>
      <c r="J147" s="361"/>
      <c r="K147" s="358"/>
      <c r="L147" s="359"/>
      <c r="M147" s="361"/>
      <c r="N147" s="362"/>
      <c r="O147" s="363"/>
      <c r="P147" s="153"/>
    </row>
    <row r="148" spans="1:16" s="156" customFormat="1" ht="44.25" hidden="1" thickBot="1" x14ac:dyDescent="0.3">
      <c r="A148" s="155" t="s">
        <v>177</v>
      </c>
      <c r="B148" s="292" t="s">
        <v>437</v>
      </c>
      <c r="C148" s="487" t="s">
        <v>130</v>
      </c>
      <c r="D148" s="228" t="s">
        <v>177</v>
      </c>
      <c r="E148" s="311" t="s">
        <v>30</v>
      </c>
      <c r="F148" s="312">
        <f>F149</f>
        <v>0</v>
      </c>
      <c r="G148" s="313" t="s">
        <v>30</v>
      </c>
      <c r="H148" s="311" t="s">
        <v>30</v>
      </c>
      <c r="I148" s="312">
        <f>I149</f>
        <v>0</v>
      </c>
      <c r="J148" s="314" t="s">
        <v>30</v>
      </c>
      <c r="K148" s="311" t="s">
        <v>30</v>
      </c>
      <c r="L148" s="312">
        <f>L149</f>
        <v>0</v>
      </c>
      <c r="M148" s="315" t="s">
        <v>30</v>
      </c>
      <c r="N148" s="327">
        <f>N149</f>
        <v>0</v>
      </c>
      <c r="O148" s="328">
        <f>O149</f>
        <v>0</v>
      </c>
      <c r="P148" s="205"/>
    </row>
    <row r="149" spans="1:16" s="156" customFormat="1" ht="15.75" hidden="1" thickBot="1" x14ac:dyDescent="0.3">
      <c r="A149" s="165"/>
      <c r="B149" s="305"/>
      <c r="C149" s="488"/>
      <c r="D149" s="251"/>
      <c r="E149" s="489"/>
      <c r="F149" s="490"/>
      <c r="G149" s="491"/>
      <c r="H149" s="489"/>
      <c r="I149" s="490"/>
      <c r="J149" s="492"/>
      <c r="K149" s="489"/>
      <c r="L149" s="490"/>
      <c r="M149" s="492"/>
      <c r="N149" s="493"/>
      <c r="O149" s="494"/>
      <c r="P149" s="206"/>
    </row>
    <row r="150" spans="1:16" s="156" customFormat="1" ht="44.25" hidden="1" thickBot="1" x14ac:dyDescent="0.3">
      <c r="A150" s="155" t="s">
        <v>178</v>
      </c>
      <c r="B150" s="292" t="s">
        <v>172</v>
      </c>
      <c r="C150" s="495" t="s">
        <v>141</v>
      </c>
      <c r="D150" s="376" t="s">
        <v>178</v>
      </c>
      <c r="E150" s="377" t="s">
        <v>30</v>
      </c>
      <c r="F150" s="378">
        <f>SUM(F151:F153)</f>
        <v>0</v>
      </c>
      <c r="G150" s="379" t="s">
        <v>30</v>
      </c>
      <c r="H150" s="377" t="s">
        <v>30</v>
      </c>
      <c r="I150" s="378">
        <f>SUM(I151:I153)</f>
        <v>0</v>
      </c>
      <c r="J150" s="380" t="s">
        <v>30</v>
      </c>
      <c r="K150" s="377" t="s">
        <v>30</v>
      </c>
      <c r="L150" s="378">
        <f>SUM(L151:L153)</f>
        <v>0</v>
      </c>
      <c r="M150" s="381" t="s">
        <v>30</v>
      </c>
      <c r="N150" s="378">
        <f t="shared" ref="N150:O150" si="39">SUM(N151:N153)</f>
        <v>0</v>
      </c>
      <c r="O150" s="378">
        <f t="shared" si="39"/>
        <v>0</v>
      </c>
      <c r="P150" s="204"/>
    </row>
    <row r="151" spans="1:16" s="156" customFormat="1" ht="30" hidden="1" x14ac:dyDescent="0.25">
      <c r="A151" s="166"/>
      <c r="B151" s="317"/>
      <c r="C151" s="301" t="s">
        <v>418</v>
      </c>
      <c r="D151" s="252" t="s">
        <v>194</v>
      </c>
      <c r="E151" s="496">
        <v>0</v>
      </c>
      <c r="F151" s="460">
        <v>0</v>
      </c>
      <c r="G151" s="497">
        <v>0</v>
      </c>
      <c r="H151" s="496">
        <v>0</v>
      </c>
      <c r="I151" s="460">
        <v>0</v>
      </c>
      <c r="J151" s="498" t="s">
        <v>272</v>
      </c>
      <c r="K151" s="499">
        <v>0</v>
      </c>
      <c r="L151" s="460"/>
      <c r="M151" s="500">
        <v>1</v>
      </c>
      <c r="N151" s="501"/>
      <c r="O151" s="464"/>
      <c r="P151" s="253"/>
    </row>
    <row r="152" spans="1:16" s="156" customFormat="1" ht="30.75" hidden="1" thickBot="1" x14ac:dyDescent="0.3">
      <c r="A152" s="165"/>
      <c r="B152" s="287"/>
      <c r="C152" s="302" t="s">
        <v>417</v>
      </c>
      <c r="D152" s="232" t="s">
        <v>194</v>
      </c>
      <c r="E152" s="403">
        <v>0</v>
      </c>
      <c r="F152" s="404">
        <v>0</v>
      </c>
      <c r="G152" s="502">
        <v>0</v>
      </c>
      <c r="H152" s="403">
        <v>0</v>
      </c>
      <c r="I152" s="404">
        <v>0</v>
      </c>
      <c r="J152" s="406">
        <v>0</v>
      </c>
      <c r="K152" s="415">
        <v>0</v>
      </c>
      <c r="L152" s="404"/>
      <c r="M152" s="407">
        <v>1</v>
      </c>
      <c r="N152" s="408"/>
      <c r="O152" s="409"/>
      <c r="P152" s="254"/>
    </row>
    <row r="153" spans="1:16" s="156" customFormat="1" ht="30.75" hidden="1" thickBot="1" x14ac:dyDescent="0.3">
      <c r="A153" s="169"/>
      <c r="B153" s="294"/>
      <c r="C153" s="503" t="s">
        <v>419</v>
      </c>
      <c r="D153" s="238" t="s">
        <v>194</v>
      </c>
      <c r="E153" s="504">
        <v>0</v>
      </c>
      <c r="F153" s="466">
        <v>0</v>
      </c>
      <c r="G153" s="505">
        <v>0</v>
      </c>
      <c r="H153" s="504">
        <v>0</v>
      </c>
      <c r="I153" s="466">
        <v>0</v>
      </c>
      <c r="J153" s="506">
        <v>0</v>
      </c>
      <c r="K153" s="507">
        <v>0</v>
      </c>
      <c r="L153" s="466"/>
      <c r="M153" s="508">
        <v>1</v>
      </c>
      <c r="N153" s="509"/>
      <c r="O153" s="470"/>
      <c r="P153" s="254"/>
    </row>
    <row r="154" spans="1:16" s="176" customFormat="1" ht="44.25" hidden="1" thickBot="1" x14ac:dyDescent="0.3">
      <c r="A154" s="177" t="s">
        <v>179</v>
      </c>
      <c r="B154" s="292" t="s">
        <v>438</v>
      </c>
      <c r="C154" s="695" t="s">
        <v>142</v>
      </c>
      <c r="D154" s="376" t="s">
        <v>179</v>
      </c>
      <c r="E154" s="377" t="s">
        <v>30</v>
      </c>
      <c r="F154" s="378">
        <f t="shared" ref="F154" si="40">F155+F156</f>
        <v>0</v>
      </c>
      <c r="G154" s="379" t="s">
        <v>30</v>
      </c>
      <c r="H154" s="377" t="s">
        <v>30</v>
      </c>
      <c r="I154" s="378">
        <f t="shared" ref="I154" si="41">I155+I156</f>
        <v>0</v>
      </c>
      <c r="J154" s="380" t="s">
        <v>30</v>
      </c>
      <c r="K154" s="377" t="s">
        <v>30</v>
      </c>
      <c r="L154" s="378">
        <f t="shared" ref="L154" si="42">L155+L156</f>
        <v>0</v>
      </c>
      <c r="M154" s="381" t="s">
        <v>30</v>
      </c>
      <c r="N154" s="382">
        <f t="shared" ref="N154:O154" si="43">N155+N156</f>
        <v>0</v>
      </c>
      <c r="O154" s="383">
        <f t="shared" si="43"/>
        <v>0</v>
      </c>
      <c r="P154" s="204"/>
    </row>
    <row r="155" spans="1:16" s="176" customFormat="1" hidden="1" x14ac:dyDescent="0.25">
      <c r="A155" s="183"/>
      <c r="B155" s="549"/>
      <c r="C155" s="696" t="s">
        <v>226</v>
      </c>
      <c r="D155" s="297" t="s">
        <v>194</v>
      </c>
      <c r="E155" s="496"/>
      <c r="F155" s="460"/>
      <c r="G155" s="513"/>
      <c r="H155" s="551"/>
      <c r="I155" s="460"/>
      <c r="J155" s="498"/>
      <c r="K155" s="496">
        <v>0</v>
      </c>
      <c r="L155" s="460"/>
      <c r="M155" s="498">
        <v>1</v>
      </c>
      <c r="N155" s="501"/>
      <c r="O155" s="464"/>
      <c r="P155" s="253"/>
    </row>
    <row r="156" spans="1:16" s="176" customFormat="1" ht="15.75" hidden="1" thickBot="1" x14ac:dyDescent="0.3">
      <c r="A156" s="194"/>
      <c r="B156" s="294"/>
      <c r="C156" s="697"/>
      <c r="D156" s="698"/>
      <c r="E156" s="504"/>
      <c r="F156" s="466"/>
      <c r="G156" s="517"/>
      <c r="H156" s="504"/>
      <c r="I156" s="466"/>
      <c r="J156" s="506"/>
      <c r="K156" s="504"/>
      <c r="L156" s="466"/>
      <c r="M156" s="506"/>
      <c r="N156" s="509"/>
      <c r="O156" s="470"/>
      <c r="P156" s="254"/>
    </row>
    <row r="157" spans="1:16" s="156" customFormat="1" ht="58.5" hidden="1" thickBot="1" x14ac:dyDescent="0.3">
      <c r="A157" s="155" t="s">
        <v>180</v>
      </c>
      <c r="B157" s="292" t="s">
        <v>175</v>
      </c>
      <c r="C157" s="284" t="s">
        <v>143</v>
      </c>
      <c r="D157" s="228" t="s">
        <v>180</v>
      </c>
      <c r="E157" s="311" t="s">
        <v>30</v>
      </c>
      <c r="F157" s="312">
        <f t="shared" ref="F157" si="44">F158+F159</f>
        <v>0</v>
      </c>
      <c r="G157" s="313" t="s">
        <v>30</v>
      </c>
      <c r="H157" s="311" t="s">
        <v>30</v>
      </c>
      <c r="I157" s="312">
        <f t="shared" ref="I157" si="45">I158+I159</f>
        <v>0</v>
      </c>
      <c r="J157" s="314" t="s">
        <v>30</v>
      </c>
      <c r="K157" s="311" t="s">
        <v>30</v>
      </c>
      <c r="L157" s="312">
        <f t="shared" ref="L157" si="46">L158+L159</f>
        <v>0</v>
      </c>
      <c r="M157" s="315" t="s">
        <v>30</v>
      </c>
      <c r="N157" s="327">
        <f t="shared" ref="N157:O157" si="47">N158+N159</f>
        <v>0</v>
      </c>
      <c r="O157" s="328">
        <f t="shared" si="47"/>
        <v>0</v>
      </c>
      <c r="P157" s="212"/>
    </row>
    <row r="158" spans="1:16" s="156" customFormat="1" ht="30" hidden="1" x14ac:dyDescent="0.25">
      <c r="A158" s="166"/>
      <c r="B158" s="317"/>
      <c r="C158" s="285" t="s">
        <v>204</v>
      </c>
      <c r="D158" s="250" t="s">
        <v>194</v>
      </c>
      <c r="E158" s="370"/>
      <c r="F158" s="371"/>
      <c r="G158" s="372"/>
      <c r="H158" s="456"/>
      <c r="I158" s="371"/>
      <c r="J158" s="373">
        <v>-1</v>
      </c>
      <c r="K158" s="370"/>
      <c r="L158" s="371"/>
      <c r="M158" s="373"/>
      <c r="N158" s="374"/>
      <c r="O158" s="375"/>
      <c r="P158" s="203"/>
    </row>
    <row r="159" spans="1:16" s="156" customFormat="1" ht="15.75" hidden="1" thickBot="1" x14ac:dyDescent="0.3">
      <c r="A159" s="158"/>
      <c r="B159" s="294"/>
      <c r="C159" s="262" t="s">
        <v>227</v>
      </c>
      <c r="D159" s="249" t="s">
        <v>194</v>
      </c>
      <c r="E159" s="358"/>
      <c r="F159" s="359"/>
      <c r="G159" s="360"/>
      <c r="H159" s="369"/>
      <c r="I159" s="359"/>
      <c r="J159" s="361" t="e">
        <f>I159/H159</f>
        <v>#DIV/0!</v>
      </c>
      <c r="K159" s="358"/>
      <c r="L159" s="359"/>
      <c r="M159" s="361"/>
      <c r="N159" s="362"/>
      <c r="O159" s="363"/>
      <c r="P159" s="153"/>
    </row>
    <row r="160" spans="1:16" s="156" customFormat="1" ht="30" hidden="1" thickBot="1" x14ac:dyDescent="0.3">
      <c r="A160" s="169"/>
      <c r="B160" s="292" t="s">
        <v>176</v>
      </c>
      <c r="C160" s="284" t="s">
        <v>205</v>
      </c>
      <c r="D160" s="228" t="s">
        <v>420</v>
      </c>
      <c r="E160" s="311" t="s">
        <v>30</v>
      </c>
      <c r="F160" s="312">
        <f>F161</f>
        <v>0</v>
      </c>
      <c r="G160" s="313" t="s">
        <v>30</v>
      </c>
      <c r="H160" s="311" t="s">
        <v>30</v>
      </c>
      <c r="I160" s="312">
        <f>I161</f>
        <v>0</v>
      </c>
      <c r="J160" s="314" t="s">
        <v>30</v>
      </c>
      <c r="K160" s="311" t="s">
        <v>30</v>
      </c>
      <c r="L160" s="312">
        <f>L161</f>
        <v>0</v>
      </c>
      <c r="M160" s="315" t="s">
        <v>30</v>
      </c>
      <c r="N160" s="312">
        <f t="shared" ref="N160:O160" si="48">N161</f>
        <v>0</v>
      </c>
      <c r="O160" s="312">
        <f t="shared" si="48"/>
        <v>0</v>
      </c>
      <c r="P160" s="205"/>
    </row>
    <row r="161" spans="1:16" s="156" customFormat="1" hidden="1" x14ac:dyDescent="0.25">
      <c r="A161" s="169"/>
      <c r="B161" s="317"/>
      <c r="C161" s="285"/>
      <c r="D161" s="250" t="s">
        <v>194</v>
      </c>
      <c r="E161" s="370"/>
      <c r="F161" s="371"/>
      <c r="G161" s="372">
        <v>0</v>
      </c>
      <c r="H161" s="456"/>
      <c r="I161" s="371"/>
      <c r="J161" s="373"/>
      <c r="K161" s="370"/>
      <c r="L161" s="371"/>
      <c r="M161" s="373"/>
      <c r="N161" s="374"/>
      <c r="O161" s="375"/>
      <c r="P161" s="255"/>
    </row>
    <row r="162" spans="1:16" s="156" customFormat="1" ht="15.75" hidden="1" thickBot="1" x14ac:dyDescent="0.3">
      <c r="A162" s="169"/>
      <c r="B162" s="294"/>
      <c r="C162" s="262"/>
      <c r="D162" s="249"/>
      <c r="E162" s="358"/>
      <c r="F162" s="359"/>
      <c r="G162" s="360"/>
      <c r="H162" s="369"/>
      <c r="I162" s="359"/>
      <c r="J162" s="361"/>
      <c r="K162" s="358"/>
      <c r="L162" s="359"/>
      <c r="M162" s="361"/>
      <c r="N162" s="362"/>
      <c r="O162" s="363"/>
      <c r="P162" s="153"/>
    </row>
    <row r="163" spans="1:16" s="156" customFormat="1" ht="30" hidden="1" thickBot="1" x14ac:dyDescent="0.3">
      <c r="A163" s="169"/>
      <c r="B163" s="292" t="s">
        <v>177</v>
      </c>
      <c r="C163" s="510" t="s">
        <v>273</v>
      </c>
      <c r="D163" s="376" t="s">
        <v>421</v>
      </c>
      <c r="E163" s="377" t="s">
        <v>30</v>
      </c>
      <c r="F163" s="378">
        <f>SUM(F164:F170)</f>
        <v>0</v>
      </c>
      <c r="G163" s="511" t="s">
        <v>30</v>
      </c>
      <c r="H163" s="377" t="s">
        <v>30</v>
      </c>
      <c r="I163" s="378">
        <f>SUM(I164:I170)</f>
        <v>0</v>
      </c>
      <c r="J163" s="381" t="s">
        <v>30</v>
      </c>
      <c r="K163" s="377" t="s">
        <v>30</v>
      </c>
      <c r="L163" s="378">
        <f>SUM(L164:L170)</f>
        <v>0</v>
      </c>
      <c r="M163" s="381" t="s">
        <v>30</v>
      </c>
      <c r="N163" s="378">
        <f>SUM(N164:N170)</f>
        <v>0</v>
      </c>
      <c r="O163" s="378">
        <f t="shared" ref="O163" si="49">SUM(O164:O170)</f>
        <v>0</v>
      </c>
      <c r="P163" s="196"/>
    </row>
    <row r="164" spans="1:16" s="156" customFormat="1" hidden="1" x14ac:dyDescent="0.25">
      <c r="A164" s="169"/>
      <c r="B164" s="317"/>
      <c r="C164" s="512" t="s">
        <v>422</v>
      </c>
      <c r="D164" s="297" t="s">
        <v>194</v>
      </c>
      <c r="E164" s="496">
        <v>0</v>
      </c>
      <c r="F164" s="460">
        <v>0</v>
      </c>
      <c r="G164" s="513">
        <v>0</v>
      </c>
      <c r="H164" s="499">
        <v>0</v>
      </c>
      <c r="I164" s="460">
        <v>0</v>
      </c>
      <c r="J164" s="498">
        <v>0</v>
      </c>
      <c r="K164" s="496">
        <v>0</v>
      </c>
      <c r="L164" s="460"/>
      <c r="M164" s="498">
        <v>1</v>
      </c>
      <c r="N164" s="501"/>
      <c r="O164" s="464"/>
      <c r="P164" s="253"/>
    </row>
    <row r="165" spans="1:16" s="156" customFormat="1" hidden="1" x14ac:dyDescent="0.25">
      <c r="A165" s="169"/>
      <c r="B165" s="287"/>
      <c r="C165" s="512" t="s">
        <v>423</v>
      </c>
      <c r="D165" s="297" t="s">
        <v>194</v>
      </c>
      <c r="E165" s="403">
        <v>0</v>
      </c>
      <c r="F165" s="404">
        <v>0</v>
      </c>
      <c r="G165" s="405">
        <v>0</v>
      </c>
      <c r="H165" s="415">
        <v>0</v>
      </c>
      <c r="I165" s="404">
        <v>0</v>
      </c>
      <c r="J165" s="406">
        <v>0</v>
      </c>
      <c r="K165" s="403">
        <v>0</v>
      </c>
      <c r="L165" s="404"/>
      <c r="M165" s="406">
        <v>1</v>
      </c>
      <c r="N165" s="408"/>
      <c r="O165" s="409"/>
      <c r="P165" s="200"/>
    </row>
    <row r="166" spans="1:16" s="156" customFormat="1" hidden="1" x14ac:dyDescent="0.25">
      <c r="A166" s="169"/>
      <c r="B166" s="287"/>
      <c r="C166" s="512"/>
      <c r="D166" s="297"/>
      <c r="E166" s="403"/>
      <c r="F166" s="404"/>
      <c r="G166" s="405"/>
      <c r="H166" s="415"/>
      <c r="I166" s="404"/>
      <c r="J166" s="406"/>
      <c r="K166" s="403"/>
      <c r="L166" s="404"/>
      <c r="M166" s="406"/>
      <c r="N166" s="754"/>
      <c r="O166" s="755"/>
      <c r="P166" s="304"/>
    </row>
    <row r="167" spans="1:16" s="156" customFormat="1" ht="15.75" hidden="1" thickBot="1" x14ac:dyDescent="0.3">
      <c r="A167" s="169"/>
      <c r="B167" s="287"/>
      <c r="C167" s="514" t="s">
        <v>424</v>
      </c>
      <c r="D167" s="297" t="s">
        <v>194</v>
      </c>
      <c r="E167" s="403">
        <v>0</v>
      </c>
      <c r="F167" s="404">
        <v>0</v>
      </c>
      <c r="G167" s="405">
        <v>0</v>
      </c>
      <c r="H167" s="415">
        <v>0</v>
      </c>
      <c r="I167" s="404">
        <v>0</v>
      </c>
      <c r="J167" s="406">
        <v>0</v>
      </c>
      <c r="K167" s="403">
        <v>0</v>
      </c>
      <c r="L167" s="404"/>
      <c r="M167" s="406">
        <v>1</v>
      </c>
      <c r="N167" s="754"/>
      <c r="O167" s="755"/>
      <c r="P167" s="254"/>
    </row>
    <row r="168" spans="1:16" s="156" customFormat="1" hidden="1" x14ac:dyDescent="0.25">
      <c r="A168" s="169"/>
      <c r="B168" s="287"/>
      <c r="C168" s="514" t="s">
        <v>425</v>
      </c>
      <c r="D168" s="297" t="s">
        <v>194</v>
      </c>
      <c r="E168" s="403">
        <v>0</v>
      </c>
      <c r="F168" s="404">
        <v>0</v>
      </c>
      <c r="G168" s="405">
        <v>0</v>
      </c>
      <c r="H168" s="415">
        <v>0</v>
      </c>
      <c r="I168" s="404">
        <v>0</v>
      </c>
      <c r="J168" s="406">
        <v>0</v>
      </c>
      <c r="K168" s="403">
        <v>0</v>
      </c>
      <c r="L168" s="404"/>
      <c r="M168" s="406">
        <v>1</v>
      </c>
      <c r="N168" s="754"/>
      <c r="O168" s="755"/>
      <c r="P168" s="253"/>
    </row>
    <row r="169" spans="1:16" s="156" customFormat="1" hidden="1" x14ac:dyDescent="0.25">
      <c r="A169" s="169"/>
      <c r="B169" s="287"/>
      <c r="C169" s="515" t="s">
        <v>426</v>
      </c>
      <c r="D169" s="297" t="s">
        <v>194</v>
      </c>
      <c r="E169" s="479">
        <v>0</v>
      </c>
      <c r="F169" s="480">
        <v>0</v>
      </c>
      <c r="G169" s="481">
        <v>0</v>
      </c>
      <c r="H169" s="483">
        <v>0</v>
      </c>
      <c r="I169" s="480">
        <v>0</v>
      </c>
      <c r="J169" s="482">
        <v>0</v>
      </c>
      <c r="K169" s="479">
        <v>0</v>
      </c>
      <c r="L169" s="480"/>
      <c r="M169" s="482">
        <v>1</v>
      </c>
      <c r="N169" s="756"/>
      <c r="O169" s="757"/>
      <c r="P169" s="298"/>
    </row>
    <row r="170" spans="1:16" s="156" customFormat="1" ht="15.75" hidden="1" thickBot="1" x14ac:dyDescent="0.3">
      <c r="A170" s="169"/>
      <c r="B170" s="294"/>
      <c r="C170" s="516" t="s">
        <v>427</v>
      </c>
      <c r="D170" s="299" t="s">
        <v>194</v>
      </c>
      <c r="E170" s="504">
        <v>0</v>
      </c>
      <c r="F170" s="466">
        <v>0</v>
      </c>
      <c r="G170" s="517">
        <v>0</v>
      </c>
      <c r="H170" s="507"/>
      <c r="I170" s="466"/>
      <c r="J170" s="506" t="e">
        <f>I170/H170</f>
        <v>#DIV/0!</v>
      </c>
      <c r="K170" s="504">
        <v>0</v>
      </c>
      <c r="L170" s="466"/>
      <c r="M170" s="506">
        <v>0</v>
      </c>
      <c r="N170" s="758"/>
      <c r="O170" s="759"/>
      <c r="P170" s="300"/>
    </row>
    <row r="171" spans="1:16" s="156" customFormat="1" ht="44.25" hidden="1" thickBot="1" x14ac:dyDescent="0.3">
      <c r="A171" s="169"/>
      <c r="B171" s="292" t="s">
        <v>178</v>
      </c>
      <c r="C171" s="510" t="s">
        <v>274</v>
      </c>
      <c r="D171" s="376" t="s">
        <v>429</v>
      </c>
      <c r="E171" s="377" t="s">
        <v>30</v>
      </c>
      <c r="F171" s="378">
        <f>SUM(F172:F176)</f>
        <v>0</v>
      </c>
      <c r="G171" s="511" t="s">
        <v>30</v>
      </c>
      <c r="H171" s="377" t="s">
        <v>30</v>
      </c>
      <c r="I171" s="378">
        <f>SUM(I172:I176)</f>
        <v>0</v>
      </c>
      <c r="J171" s="381" t="s">
        <v>30</v>
      </c>
      <c r="K171" s="377" t="s">
        <v>30</v>
      </c>
      <c r="L171" s="378">
        <f>SUM(L172:L176)</f>
        <v>0</v>
      </c>
      <c r="M171" s="381" t="s">
        <v>30</v>
      </c>
      <c r="N171" s="378">
        <f t="shared" ref="N171:O171" si="50">SUM(N172:N176)</f>
        <v>0</v>
      </c>
      <c r="O171" s="378">
        <f t="shared" si="50"/>
        <v>0</v>
      </c>
      <c r="P171" s="818"/>
    </row>
    <row r="172" spans="1:16" s="156" customFormat="1" hidden="1" x14ac:dyDescent="0.25">
      <c r="A172" s="169"/>
      <c r="B172" s="317"/>
      <c r="C172" s="301" t="s">
        <v>428</v>
      </c>
      <c r="D172" s="297" t="s">
        <v>194</v>
      </c>
      <c r="E172" s="496">
        <v>0</v>
      </c>
      <c r="F172" s="460">
        <v>0</v>
      </c>
      <c r="G172" s="513">
        <v>0</v>
      </c>
      <c r="H172" s="499">
        <v>0</v>
      </c>
      <c r="I172" s="460">
        <v>0</v>
      </c>
      <c r="J172" s="498">
        <v>0</v>
      </c>
      <c r="K172" s="496">
        <v>0</v>
      </c>
      <c r="L172" s="460"/>
      <c r="M172" s="498">
        <v>1</v>
      </c>
      <c r="N172" s="501"/>
      <c r="O172" s="816"/>
      <c r="P172" s="819"/>
    </row>
    <row r="173" spans="1:16" s="156" customFormat="1" hidden="1" x14ac:dyDescent="0.25">
      <c r="A173" s="169"/>
      <c r="B173" s="287"/>
      <c r="C173" s="302" t="s">
        <v>430</v>
      </c>
      <c r="D173" s="303" t="s">
        <v>194</v>
      </c>
      <c r="E173" s="403">
        <v>0</v>
      </c>
      <c r="F173" s="404">
        <v>0</v>
      </c>
      <c r="G173" s="405">
        <v>0</v>
      </c>
      <c r="H173" s="415">
        <v>0</v>
      </c>
      <c r="I173" s="404">
        <v>0</v>
      </c>
      <c r="J173" s="406">
        <v>0</v>
      </c>
      <c r="K173" s="403">
        <v>0</v>
      </c>
      <c r="L173" s="404"/>
      <c r="M173" s="406">
        <v>1</v>
      </c>
      <c r="N173" s="408"/>
      <c r="O173" s="817"/>
      <c r="P173" s="819"/>
    </row>
    <row r="174" spans="1:16" s="156" customFormat="1" ht="19.5" hidden="1" customHeight="1" x14ac:dyDescent="0.25">
      <c r="A174" s="169"/>
      <c r="B174" s="287"/>
      <c r="C174" s="302" t="s">
        <v>431</v>
      </c>
      <c r="D174" s="303" t="s">
        <v>194</v>
      </c>
      <c r="E174" s="403">
        <v>0</v>
      </c>
      <c r="F174" s="404">
        <v>0</v>
      </c>
      <c r="G174" s="405">
        <v>0</v>
      </c>
      <c r="H174" s="415">
        <v>0</v>
      </c>
      <c r="I174" s="404">
        <v>0</v>
      </c>
      <c r="J174" s="406">
        <v>0</v>
      </c>
      <c r="K174" s="403">
        <v>0</v>
      </c>
      <c r="L174" s="404"/>
      <c r="M174" s="406">
        <v>1</v>
      </c>
      <c r="N174" s="408"/>
      <c r="O174" s="817"/>
      <c r="P174" s="819"/>
    </row>
    <row r="175" spans="1:16" s="156" customFormat="1" hidden="1" x14ac:dyDescent="0.25">
      <c r="A175" s="169"/>
      <c r="B175" s="287"/>
      <c r="C175" s="302" t="s">
        <v>432</v>
      </c>
      <c r="D175" s="303" t="s">
        <v>194</v>
      </c>
      <c r="E175" s="403">
        <v>0</v>
      </c>
      <c r="F175" s="404">
        <v>0</v>
      </c>
      <c r="G175" s="405">
        <v>0</v>
      </c>
      <c r="H175" s="415">
        <v>0</v>
      </c>
      <c r="I175" s="404">
        <v>0</v>
      </c>
      <c r="J175" s="406">
        <v>0</v>
      </c>
      <c r="K175" s="403">
        <v>0</v>
      </c>
      <c r="L175" s="404"/>
      <c r="M175" s="406">
        <v>1</v>
      </c>
      <c r="N175" s="408"/>
      <c r="O175" s="409"/>
      <c r="P175" s="304"/>
    </row>
    <row r="176" spans="1:16" s="156" customFormat="1" ht="15.75" hidden="1" thickBot="1" x14ac:dyDescent="0.3">
      <c r="A176" s="169"/>
      <c r="B176" s="294"/>
      <c r="C176" s="306" t="s">
        <v>433</v>
      </c>
      <c r="D176" s="307" t="s">
        <v>194</v>
      </c>
      <c r="E176" s="479">
        <v>0</v>
      </c>
      <c r="F176" s="480">
        <v>0</v>
      </c>
      <c r="G176" s="481">
        <v>0</v>
      </c>
      <c r="H176" s="483">
        <v>0</v>
      </c>
      <c r="I176" s="480">
        <v>0</v>
      </c>
      <c r="J176" s="482">
        <v>0</v>
      </c>
      <c r="K176" s="479">
        <v>0</v>
      </c>
      <c r="L176" s="480"/>
      <c r="M176" s="482">
        <v>1</v>
      </c>
      <c r="N176" s="485"/>
      <c r="O176" s="486"/>
      <c r="P176" s="304"/>
    </row>
    <row r="177" spans="1:16" s="156" customFormat="1" ht="30.75" hidden="1" thickBot="1" x14ac:dyDescent="0.3">
      <c r="A177" s="169"/>
      <c r="B177" s="292" t="s">
        <v>478</v>
      </c>
      <c r="C177" s="825" t="s">
        <v>480</v>
      </c>
      <c r="D177" s="376" t="s">
        <v>478</v>
      </c>
      <c r="E177" s="377" t="s">
        <v>30</v>
      </c>
      <c r="F177" s="378">
        <f>SUM(F178:F181)</f>
        <v>0</v>
      </c>
      <c r="G177" s="511" t="s">
        <v>30</v>
      </c>
      <c r="H177" s="377" t="s">
        <v>30</v>
      </c>
      <c r="I177" s="378">
        <f>I178</f>
        <v>0</v>
      </c>
      <c r="J177" s="381" t="s">
        <v>30</v>
      </c>
      <c r="K177" s="824"/>
      <c r="L177" s="813"/>
      <c r="M177" s="814"/>
      <c r="N177" s="813"/>
      <c r="O177" s="813"/>
      <c r="P177" s="815"/>
    </row>
    <row r="178" spans="1:16" s="156" customFormat="1" ht="15.75" hidden="1" thickBot="1" x14ac:dyDescent="0.3">
      <c r="A178" s="169"/>
      <c r="B178" s="305"/>
      <c r="C178" s="276" t="s">
        <v>479</v>
      </c>
      <c r="D178" s="803" t="s">
        <v>194</v>
      </c>
      <c r="E178" s="809">
        <v>0</v>
      </c>
      <c r="F178" s="805">
        <v>0</v>
      </c>
      <c r="G178" s="806">
        <v>0</v>
      </c>
      <c r="H178" s="807">
        <v>0</v>
      </c>
      <c r="I178" s="805">
        <v>0</v>
      </c>
      <c r="J178" s="808">
        <v>1</v>
      </c>
      <c r="K178" s="804"/>
      <c r="L178" s="805"/>
      <c r="M178" s="808"/>
      <c r="N178" s="810"/>
      <c r="O178" s="811"/>
      <c r="P178" s="812"/>
    </row>
    <row r="179" spans="1:16" s="176" customFormat="1" ht="15.75" hidden="1" thickBot="1" x14ac:dyDescent="0.3">
      <c r="A179" s="518"/>
      <c r="B179" s="518"/>
      <c r="C179" s="539" t="s">
        <v>188</v>
      </c>
      <c r="D179" s="540"/>
      <c r="E179" s="541" t="s">
        <v>30</v>
      </c>
      <c r="F179" s="820">
        <f>F171++F154+F150+F163+F131+F128+F125+F122+F116+F103+F89+F57+F31+F7</f>
        <v>0</v>
      </c>
      <c r="G179" s="821" t="s">
        <v>30</v>
      </c>
      <c r="H179" s="822" t="s">
        <v>30</v>
      </c>
      <c r="I179" s="820">
        <f>I142</f>
        <v>0</v>
      </c>
      <c r="J179" s="823" t="s">
        <v>30</v>
      </c>
      <c r="K179" s="520" t="s">
        <v>30</v>
      </c>
      <c r="L179" s="519">
        <f>L171++L154+L150+L163+L131+L128+L125+L122+L116+L103+L89+L57+L31+L7</f>
        <v>0</v>
      </c>
      <c r="M179" s="521" t="s">
        <v>30</v>
      </c>
      <c r="N179" s="519">
        <f>N171++N154+N150+N163+N131+N128+N125+N122+N116+N103+N89+N57+N31+N7</f>
        <v>0</v>
      </c>
      <c r="O179" s="519">
        <f>O171++O154+O150+O163+O131+O128+O125+O122+O116+O103+O89+O57+O31+O7</f>
        <v>0</v>
      </c>
      <c r="P179" s="195"/>
    </row>
    <row r="180" spans="1:16" s="176" customFormat="1" ht="15.75" hidden="1" thickBot="1" x14ac:dyDescent="0.3">
      <c r="A180" s="522"/>
      <c r="B180" s="522"/>
      <c r="C180" s="523" t="s">
        <v>104</v>
      </c>
      <c r="D180" s="910">
        <f>F179+I179+L179</f>
        <v>0</v>
      </c>
      <c r="E180" s="910"/>
      <c r="F180" s="910"/>
      <c r="G180" s="910"/>
      <c r="H180" s="910"/>
      <c r="I180" s="910"/>
      <c r="J180" s="910"/>
      <c r="K180" s="910"/>
      <c r="L180" s="910"/>
      <c r="M180" s="910"/>
      <c r="N180" s="524">
        <f>N179</f>
        <v>0</v>
      </c>
      <c r="O180" s="524">
        <f>O179</f>
        <v>0</v>
      </c>
      <c r="P180" s="196"/>
    </row>
    <row r="181" spans="1:16" s="176" customFormat="1" ht="15.75" thickBot="1" x14ac:dyDescent="0.3">
      <c r="A181" s="518"/>
      <c r="B181" s="525"/>
      <c r="C181" s="526" t="s">
        <v>105</v>
      </c>
      <c r="D181" s="527" t="s">
        <v>181</v>
      </c>
      <c r="E181" s="528" t="s">
        <v>30</v>
      </c>
      <c r="F181" s="529">
        <f>SUM(F182:F203)</f>
        <v>0</v>
      </c>
      <c r="G181" s="528" t="s">
        <v>30</v>
      </c>
      <c r="H181" s="528" t="s">
        <v>30</v>
      </c>
      <c r="I181" s="529">
        <f>SUM(I182:I203)</f>
        <v>-1316356</v>
      </c>
      <c r="J181" s="528"/>
      <c r="K181" s="528" t="s">
        <v>30</v>
      </c>
      <c r="L181" s="529">
        <f>SUM(L182:L203)</f>
        <v>0</v>
      </c>
      <c r="M181" s="528" t="s">
        <v>30</v>
      </c>
      <c r="N181" s="529">
        <f t="shared" ref="N181:O181" si="51">SUM(N182:N203)</f>
        <v>0</v>
      </c>
      <c r="O181" s="529">
        <f t="shared" si="51"/>
        <v>0</v>
      </c>
      <c r="P181" s="219"/>
    </row>
    <row r="182" spans="1:16" s="176" customFormat="1" ht="23.25" hidden="1" customHeight="1" x14ac:dyDescent="0.25">
      <c r="A182" s="174"/>
      <c r="B182" s="530"/>
      <c r="C182" s="308" t="s">
        <v>211</v>
      </c>
      <c r="D182" s="221" t="s">
        <v>194</v>
      </c>
      <c r="E182" s="404"/>
      <c r="F182" s="404"/>
      <c r="G182" s="533"/>
      <c r="H182" s="404"/>
      <c r="I182" s="404"/>
      <c r="J182" s="533" t="e">
        <f>I182/H182</f>
        <v>#DIV/0!</v>
      </c>
      <c r="K182" s="404"/>
      <c r="L182" s="404"/>
      <c r="M182" s="534" t="e">
        <f>L182/K182</f>
        <v>#DIV/0!</v>
      </c>
      <c r="N182" s="404"/>
      <c r="O182" s="404"/>
      <c r="P182" s="175" t="s">
        <v>448</v>
      </c>
    </row>
    <row r="183" spans="1:16" s="176" customFormat="1" ht="18" hidden="1" customHeight="1" x14ac:dyDescent="0.25">
      <c r="A183" s="174"/>
      <c r="B183" s="530"/>
      <c r="C183" s="220" t="s">
        <v>285</v>
      </c>
      <c r="D183" s="160" t="s">
        <v>194</v>
      </c>
      <c r="E183" s="330"/>
      <c r="F183" s="330"/>
      <c r="G183" s="531"/>
      <c r="H183" s="330"/>
      <c r="I183" s="330"/>
      <c r="J183" s="531"/>
      <c r="K183" s="330"/>
      <c r="L183" s="330"/>
      <c r="M183" s="532"/>
      <c r="N183" s="404"/>
      <c r="O183" s="404"/>
      <c r="P183" s="124"/>
    </row>
    <row r="184" spans="1:16" s="176" customFormat="1" hidden="1" x14ac:dyDescent="0.25">
      <c r="A184" s="174"/>
      <c r="B184" s="530"/>
      <c r="C184" s="220" t="s">
        <v>240</v>
      </c>
      <c r="D184" s="160" t="s">
        <v>194</v>
      </c>
      <c r="E184" s="368"/>
      <c r="F184" s="330"/>
      <c r="G184" s="531" t="e">
        <f>F184/E184</f>
        <v>#DIV/0!</v>
      </c>
      <c r="H184" s="330"/>
      <c r="I184" s="330"/>
      <c r="J184" s="531"/>
      <c r="K184" s="330"/>
      <c r="L184" s="330"/>
      <c r="M184" s="532"/>
      <c r="N184" s="404"/>
      <c r="O184" s="404"/>
      <c r="P184" s="124"/>
    </row>
    <row r="185" spans="1:16" s="176" customFormat="1" hidden="1" x14ac:dyDescent="0.25">
      <c r="A185" s="174"/>
      <c r="B185" s="530"/>
      <c r="C185" s="308" t="s">
        <v>228</v>
      </c>
      <c r="D185" s="221" t="s">
        <v>194</v>
      </c>
      <c r="E185" s="404"/>
      <c r="F185" s="404"/>
      <c r="G185" s="533"/>
      <c r="H185" s="563"/>
      <c r="I185" s="330"/>
      <c r="J185" s="533"/>
      <c r="K185" s="404"/>
      <c r="L185" s="404"/>
      <c r="M185" s="534">
        <v>1</v>
      </c>
      <c r="N185" s="404"/>
      <c r="O185" s="404"/>
      <c r="P185" s="175"/>
    </row>
    <row r="186" spans="1:16" s="176" customFormat="1" hidden="1" x14ac:dyDescent="0.25">
      <c r="A186" s="174"/>
      <c r="B186" s="530"/>
      <c r="C186" s="308" t="s">
        <v>238</v>
      </c>
      <c r="D186" s="221" t="s">
        <v>194</v>
      </c>
      <c r="E186" s="404"/>
      <c r="F186" s="404"/>
      <c r="G186" s="533"/>
      <c r="H186" s="563"/>
      <c r="I186" s="330"/>
      <c r="J186" s="533"/>
      <c r="K186" s="404"/>
      <c r="L186" s="404"/>
      <c r="M186" s="534">
        <v>1</v>
      </c>
      <c r="N186" s="404"/>
      <c r="O186" s="404"/>
      <c r="P186" s="175"/>
    </row>
    <row r="187" spans="1:16" s="176" customFormat="1" ht="45" hidden="1" x14ac:dyDescent="0.25">
      <c r="A187" s="174"/>
      <c r="B187" s="530"/>
      <c r="C187" s="685" t="s">
        <v>454</v>
      </c>
      <c r="D187" s="585" t="s">
        <v>194</v>
      </c>
      <c r="E187" s="589"/>
      <c r="F187" s="587"/>
      <c r="G187" s="590"/>
      <c r="H187" s="589"/>
      <c r="I187" s="720"/>
      <c r="J187" s="686">
        <v>1</v>
      </c>
      <c r="K187" s="589"/>
      <c r="L187" s="577"/>
      <c r="M187" s="687"/>
      <c r="N187" s="751"/>
      <c r="O187" s="752"/>
      <c r="P187" s="123" t="s">
        <v>455</v>
      </c>
    </row>
    <row r="188" spans="1:16" s="176" customFormat="1" ht="30" hidden="1" x14ac:dyDescent="0.25">
      <c r="A188" s="174"/>
      <c r="B188" s="530"/>
      <c r="C188" s="685" t="s">
        <v>218</v>
      </c>
      <c r="D188" s="585" t="s">
        <v>194</v>
      </c>
      <c r="E188" s="589"/>
      <c r="F188" s="587"/>
      <c r="G188" s="590"/>
      <c r="H188" s="589"/>
      <c r="I188" s="720"/>
      <c r="J188" s="686" t="e">
        <f>I188/H188</f>
        <v>#DIV/0!</v>
      </c>
      <c r="K188" s="589"/>
      <c r="L188" s="577"/>
      <c r="M188" s="687"/>
      <c r="N188" s="751"/>
      <c r="O188" s="752"/>
      <c r="P188" s="123" t="s">
        <v>455</v>
      </c>
    </row>
    <row r="189" spans="1:16" s="176" customFormat="1" hidden="1" x14ac:dyDescent="0.25">
      <c r="A189" s="174"/>
      <c r="B189" s="530"/>
      <c r="C189" s="220"/>
      <c r="D189" s="160"/>
      <c r="E189" s="330"/>
      <c r="F189" s="330"/>
      <c r="G189" s="531"/>
      <c r="H189" s="330"/>
      <c r="I189" s="330"/>
      <c r="J189" s="531"/>
      <c r="K189" s="330"/>
      <c r="L189" s="330"/>
      <c r="M189" s="532"/>
      <c r="N189" s="404"/>
      <c r="O189" s="404"/>
      <c r="P189" s="124"/>
    </row>
    <row r="190" spans="1:16" s="176" customFormat="1" hidden="1" x14ac:dyDescent="0.25">
      <c r="A190" s="174"/>
      <c r="B190" s="530"/>
      <c r="C190" s="308" t="s">
        <v>297</v>
      </c>
      <c r="D190" s="221" t="s">
        <v>194</v>
      </c>
      <c r="E190" s="404">
        <v>0</v>
      </c>
      <c r="F190" s="404">
        <v>0</v>
      </c>
      <c r="G190" s="533">
        <v>0</v>
      </c>
      <c r="H190" s="404"/>
      <c r="I190" s="404"/>
      <c r="J190" s="533">
        <v>0</v>
      </c>
      <c r="K190" s="404"/>
      <c r="L190" s="404"/>
      <c r="M190" s="534">
        <v>1</v>
      </c>
      <c r="N190" s="404"/>
      <c r="O190" s="404"/>
      <c r="P190" s="124"/>
    </row>
    <row r="191" spans="1:16" s="176" customFormat="1" hidden="1" x14ac:dyDescent="0.25">
      <c r="A191" s="174"/>
      <c r="B191" s="530"/>
      <c r="C191" s="308" t="s">
        <v>440</v>
      </c>
      <c r="D191" s="221" t="s">
        <v>194</v>
      </c>
      <c r="E191" s="404">
        <v>0</v>
      </c>
      <c r="F191" s="404">
        <v>0</v>
      </c>
      <c r="G191" s="533">
        <v>0</v>
      </c>
      <c r="H191" s="404"/>
      <c r="I191" s="404"/>
      <c r="J191" s="533">
        <v>0</v>
      </c>
      <c r="K191" s="404"/>
      <c r="L191" s="404"/>
      <c r="M191" s="534">
        <v>1</v>
      </c>
      <c r="N191" s="404"/>
      <c r="O191" s="404"/>
      <c r="P191" s="124"/>
    </row>
    <row r="192" spans="1:16" s="176" customFormat="1" hidden="1" x14ac:dyDescent="0.25">
      <c r="A192" s="174"/>
      <c r="B192" s="530"/>
      <c r="C192" s="308" t="s">
        <v>68</v>
      </c>
      <c r="D192" s="221" t="s">
        <v>195</v>
      </c>
      <c r="E192" s="404">
        <v>0</v>
      </c>
      <c r="F192" s="404">
        <v>0</v>
      </c>
      <c r="G192" s="533">
        <v>0</v>
      </c>
      <c r="H192" s="404"/>
      <c r="I192" s="404"/>
      <c r="J192" s="533">
        <v>0</v>
      </c>
      <c r="K192" s="404"/>
      <c r="L192" s="404"/>
      <c r="M192" s="534">
        <v>1</v>
      </c>
      <c r="N192" s="404"/>
      <c r="O192" s="404"/>
      <c r="P192" s="124"/>
    </row>
    <row r="193" spans="1:16" s="176" customFormat="1" hidden="1" x14ac:dyDescent="0.25">
      <c r="A193" s="174"/>
      <c r="B193" s="530"/>
      <c r="C193" s="308" t="s">
        <v>441</v>
      </c>
      <c r="D193" s="221" t="s">
        <v>195</v>
      </c>
      <c r="E193" s="404">
        <v>0</v>
      </c>
      <c r="F193" s="404">
        <v>0</v>
      </c>
      <c r="G193" s="533">
        <v>0</v>
      </c>
      <c r="H193" s="404"/>
      <c r="I193" s="404"/>
      <c r="J193" s="533">
        <v>0</v>
      </c>
      <c r="K193" s="404"/>
      <c r="L193" s="404"/>
      <c r="M193" s="534">
        <v>1</v>
      </c>
      <c r="N193" s="404"/>
      <c r="O193" s="404"/>
      <c r="P193" s="124"/>
    </row>
    <row r="194" spans="1:16" s="176" customFormat="1" hidden="1" x14ac:dyDescent="0.25">
      <c r="A194" s="174"/>
      <c r="B194" s="530"/>
      <c r="C194" s="308" t="s">
        <v>263</v>
      </c>
      <c r="D194" s="221" t="s">
        <v>195</v>
      </c>
      <c r="E194" s="404">
        <v>0</v>
      </c>
      <c r="F194" s="404">
        <v>0</v>
      </c>
      <c r="G194" s="533">
        <v>0</v>
      </c>
      <c r="H194" s="404"/>
      <c r="I194" s="404"/>
      <c r="J194" s="533">
        <v>0</v>
      </c>
      <c r="K194" s="404"/>
      <c r="L194" s="404"/>
      <c r="M194" s="534">
        <v>1</v>
      </c>
      <c r="N194" s="404"/>
      <c r="O194" s="404"/>
      <c r="P194" s="124"/>
    </row>
    <row r="195" spans="1:16" s="176" customFormat="1" hidden="1" x14ac:dyDescent="0.25">
      <c r="A195" s="174"/>
      <c r="B195" s="530"/>
      <c r="C195" s="688" t="s">
        <v>229</v>
      </c>
      <c r="D195" s="221" t="s">
        <v>194</v>
      </c>
      <c r="E195" s="404"/>
      <c r="F195" s="404"/>
      <c r="G195" s="533"/>
      <c r="H195" s="404"/>
      <c r="I195" s="404"/>
      <c r="J195" s="533" t="e">
        <f t="shared" ref="J195:J198" si="52">I195/H195</f>
        <v>#DIV/0!</v>
      </c>
      <c r="K195" s="404"/>
      <c r="L195" s="330"/>
      <c r="M195" s="534"/>
      <c r="N195" s="404"/>
      <c r="O195" s="404"/>
      <c r="P195" s="175"/>
    </row>
    <row r="196" spans="1:16" s="176" customFormat="1" hidden="1" x14ac:dyDescent="0.25">
      <c r="A196" s="174"/>
      <c r="B196" s="530"/>
      <c r="C196" s="308" t="s">
        <v>456</v>
      </c>
      <c r="D196" s="221" t="s">
        <v>449</v>
      </c>
      <c r="E196" s="404"/>
      <c r="F196" s="404"/>
      <c r="G196" s="533"/>
      <c r="H196" s="563"/>
      <c r="I196" s="404"/>
      <c r="J196" s="533" t="e">
        <f t="shared" si="52"/>
        <v>#DIV/0!</v>
      </c>
      <c r="K196" s="404"/>
      <c r="L196" s="404"/>
      <c r="M196" s="534">
        <v>1</v>
      </c>
      <c r="N196" s="404"/>
      <c r="O196" s="404"/>
      <c r="P196" s="175"/>
    </row>
    <row r="197" spans="1:16" s="176" customFormat="1" x14ac:dyDescent="0.25">
      <c r="A197" s="174"/>
      <c r="B197" s="530"/>
      <c r="C197" s="308" t="s">
        <v>467</v>
      </c>
      <c r="D197" s="221" t="s">
        <v>194</v>
      </c>
      <c r="E197" s="404"/>
      <c r="F197" s="404"/>
      <c r="G197" s="533"/>
      <c r="H197" s="563">
        <v>7816356</v>
      </c>
      <c r="I197" s="404">
        <v>-1316356</v>
      </c>
      <c r="J197" s="533">
        <f t="shared" si="52"/>
        <v>-0.16841044599299212</v>
      </c>
      <c r="K197" s="404"/>
      <c r="L197" s="404"/>
      <c r="M197" s="534"/>
      <c r="N197" s="404"/>
      <c r="O197" s="404"/>
      <c r="P197" s="175"/>
    </row>
    <row r="198" spans="1:16" s="176" customFormat="1" hidden="1" x14ac:dyDescent="0.25">
      <c r="A198" s="174"/>
      <c r="B198" s="530"/>
      <c r="C198" s="308" t="s">
        <v>239</v>
      </c>
      <c r="D198" s="221" t="s">
        <v>194</v>
      </c>
      <c r="E198" s="404"/>
      <c r="F198" s="404"/>
      <c r="G198" s="533"/>
      <c r="H198" s="563"/>
      <c r="I198" s="404"/>
      <c r="J198" s="533" t="e">
        <f t="shared" si="52"/>
        <v>#DIV/0!</v>
      </c>
      <c r="K198" s="404"/>
      <c r="L198" s="404"/>
      <c r="M198" s="534"/>
      <c r="N198" s="404"/>
      <c r="O198" s="404"/>
      <c r="P198" s="175"/>
    </row>
    <row r="199" spans="1:16" s="176" customFormat="1" hidden="1" x14ac:dyDescent="0.25">
      <c r="A199" s="174"/>
      <c r="B199" s="530"/>
      <c r="C199" s="220" t="s">
        <v>225</v>
      </c>
      <c r="D199" s="160" t="s">
        <v>194</v>
      </c>
      <c r="E199" s="330"/>
      <c r="F199" s="330"/>
      <c r="G199" s="531"/>
      <c r="H199" s="330"/>
      <c r="I199" s="330"/>
      <c r="J199" s="531">
        <v>1</v>
      </c>
      <c r="K199" s="330"/>
      <c r="L199" s="330"/>
      <c r="M199" s="532"/>
      <c r="N199" s="330"/>
      <c r="O199" s="330"/>
      <c r="P199" s="124"/>
    </row>
    <row r="200" spans="1:16" s="176" customFormat="1" hidden="1" x14ac:dyDescent="0.25">
      <c r="A200" s="174"/>
      <c r="B200" s="530"/>
      <c r="C200" s="220" t="s">
        <v>269</v>
      </c>
      <c r="D200" s="160"/>
      <c r="E200" s="330"/>
      <c r="F200" s="330"/>
      <c r="G200" s="531" t="e">
        <f>F200/E200</f>
        <v>#DIV/0!</v>
      </c>
      <c r="H200" s="330"/>
      <c r="I200" s="330"/>
      <c r="J200" s="531"/>
      <c r="K200" s="330"/>
      <c r="L200" s="330"/>
      <c r="M200" s="535"/>
      <c r="N200" s="330"/>
      <c r="O200" s="330"/>
      <c r="P200" s="124"/>
    </row>
    <row r="201" spans="1:16" s="176" customFormat="1" hidden="1" x14ac:dyDescent="0.25">
      <c r="A201" s="174"/>
      <c r="B201" s="530"/>
      <c r="C201" s="220"/>
      <c r="D201" s="160"/>
      <c r="E201" s="330"/>
      <c r="F201" s="330"/>
      <c r="G201" s="531"/>
      <c r="H201" s="330"/>
      <c r="I201" s="330"/>
      <c r="J201" s="531"/>
      <c r="K201" s="330"/>
      <c r="L201" s="330"/>
      <c r="M201" s="535" t="e">
        <f>L201/K201%</f>
        <v>#DIV/0!</v>
      </c>
      <c r="N201" s="330"/>
      <c r="O201" s="330"/>
      <c r="P201" s="124"/>
    </row>
    <row r="202" spans="1:16" s="176" customFormat="1" hidden="1" x14ac:dyDescent="0.25">
      <c r="A202" s="174"/>
      <c r="B202" s="530"/>
      <c r="C202" s="220"/>
      <c r="D202" s="160"/>
      <c r="E202" s="330"/>
      <c r="F202" s="330"/>
      <c r="G202" s="531"/>
      <c r="H202" s="330"/>
      <c r="I202" s="330"/>
      <c r="J202" s="531"/>
      <c r="K202" s="330"/>
      <c r="L202" s="330"/>
      <c r="M202" s="535"/>
      <c r="N202" s="330"/>
      <c r="O202" s="330"/>
      <c r="P202" s="175"/>
    </row>
    <row r="203" spans="1:16" s="176" customFormat="1" ht="15" hidden="1" customHeight="1" thickBot="1" x14ac:dyDescent="0.3">
      <c r="A203" s="174"/>
      <c r="B203" s="536"/>
      <c r="C203" s="309"/>
      <c r="D203" s="168"/>
      <c r="E203" s="449"/>
      <c r="F203" s="449"/>
      <c r="G203" s="537"/>
      <c r="H203" s="449"/>
      <c r="I203" s="449"/>
      <c r="J203" s="537"/>
      <c r="K203" s="449"/>
      <c r="L203" s="449"/>
      <c r="M203" s="538"/>
      <c r="N203" s="449"/>
      <c r="O203" s="449"/>
      <c r="P203" s="175"/>
    </row>
    <row r="204" spans="1:16" s="176" customFormat="1" ht="15.75" hidden="1" thickBot="1" x14ac:dyDescent="0.3">
      <c r="A204" s="518"/>
      <c r="B204" s="518"/>
      <c r="C204" s="539" t="s">
        <v>442</v>
      </c>
      <c r="D204" s="540" t="s">
        <v>294</v>
      </c>
      <c r="E204" s="541" t="s">
        <v>30</v>
      </c>
      <c r="F204" s="542"/>
      <c r="G204" s="541" t="s">
        <v>30</v>
      </c>
      <c r="H204" s="541" t="s">
        <v>30</v>
      </c>
      <c r="I204" s="542">
        <f>SUM(I205)</f>
        <v>0</v>
      </c>
      <c r="J204" s="541"/>
      <c r="K204" s="541" t="s">
        <v>30</v>
      </c>
      <c r="L204" s="542">
        <f>SUM(L205)</f>
        <v>0</v>
      </c>
      <c r="M204" s="541" t="s">
        <v>30</v>
      </c>
      <c r="N204" s="542">
        <f>SUM(N205)</f>
        <v>0</v>
      </c>
      <c r="O204" s="543">
        <f>SUM(O205)</f>
        <v>0</v>
      </c>
      <c r="P204" s="175"/>
    </row>
    <row r="205" spans="1:16" s="176" customFormat="1" ht="60" hidden="1" x14ac:dyDescent="0.25">
      <c r="A205" s="174"/>
      <c r="B205" s="544"/>
      <c r="C205" s="800" t="s">
        <v>471</v>
      </c>
      <c r="D205" s="241" t="s">
        <v>194</v>
      </c>
      <c r="E205" s="460">
        <v>0</v>
      </c>
      <c r="F205" s="460"/>
      <c r="G205" s="801">
        <v>1</v>
      </c>
      <c r="H205" s="460">
        <v>0</v>
      </c>
      <c r="I205" s="460"/>
      <c r="J205" s="801">
        <v>1</v>
      </c>
      <c r="K205" s="371"/>
      <c r="L205" s="371"/>
      <c r="M205" s="546"/>
      <c r="N205" s="371"/>
      <c r="O205" s="371"/>
      <c r="P205" s="175"/>
    </row>
    <row r="206" spans="1:16" s="176" customFormat="1" hidden="1" x14ac:dyDescent="0.25">
      <c r="A206" s="174"/>
      <c r="B206" s="544"/>
      <c r="C206" s="310"/>
      <c r="D206" s="218"/>
      <c r="E206" s="371"/>
      <c r="F206" s="371"/>
      <c r="G206" s="545"/>
      <c r="H206" s="371"/>
      <c r="I206" s="371"/>
      <c r="J206" s="545"/>
      <c r="K206" s="371"/>
      <c r="L206" s="371"/>
      <c r="M206" s="546"/>
      <c r="N206" s="371"/>
      <c r="O206" s="371"/>
      <c r="P206" s="175"/>
    </row>
    <row r="207" spans="1:16" s="176" customFormat="1" x14ac:dyDescent="0.25">
      <c r="A207" s="207"/>
      <c r="B207" s="256"/>
      <c r="C207" s="689" t="s">
        <v>106</v>
      </c>
      <c r="D207" s="690"/>
      <c r="E207" s="691" t="s">
        <v>103</v>
      </c>
      <c r="F207" s="691">
        <v>0</v>
      </c>
      <c r="G207" s="691" t="s">
        <v>103</v>
      </c>
      <c r="H207" s="691" t="s">
        <v>103</v>
      </c>
      <c r="I207" s="691">
        <f>I31+I181</f>
        <v>6683644</v>
      </c>
      <c r="J207" s="691" t="s">
        <v>103</v>
      </c>
      <c r="K207" s="691" t="s">
        <v>103</v>
      </c>
      <c r="L207" s="691">
        <v>0</v>
      </c>
      <c r="M207" s="691" t="s">
        <v>103</v>
      </c>
      <c r="N207" s="691">
        <v>0</v>
      </c>
      <c r="O207" s="691">
        <v>0</v>
      </c>
      <c r="P207" s="175"/>
    </row>
    <row r="208" spans="1:16" s="176" customFormat="1" x14ac:dyDescent="0.25">
      <c r="A208" s="216"/>
      <c r="B208" s="257"/>
      <c r="C208" s="689" t="s">
        <v>303</v>
      </c>
      <c r="D208" s="690"/>
      <c r="E208" s="691"/>
      <c r="F208" s="691"/>
      <c r="G208" s="691"/>
      <c r="H208" s="691"/>
      <c r="I208" s="691"/>
      <c r="J208" s="691"/>
      <c r="K208" s="691"/>
      <c r="L208" s="691"/>
      <c r="M208" s="691"/>
      <c r="N208" s="691"/>
      <c r="O208" s="691"/>
      <c r="P208" s="175"/>
    </row>
    <row r="209" spans="1:16" s="210" customFormat="1" ht="15.75" thickBot="1" x14ac:dyDescent="0.3">
      <c r="A209" s="208"/>
      <c r="B209" s="258"/>
      <c r="C209" s="692" t="s">
        <v>107</v>
      </c>
      <c r="D209" s="692"/>
      <c r="E209" s="899">
        <f>F207+I207+L207</f>
        <v>6683644</v>
      </c>
      <c r="F209" s="899"/>
      <c r="G209" s="899"/>
      <c r="H209" s="899"/>
      <c r="I209" s="899"/>
      <c r="J209" s="899"/>
      <c r="K209" s="899"/>
      <c r="L209" s="899"/>
      <c r="M209" s="899"/>
      <c r="N209" s="693">
        <f>N207+N208</f>
        <v>0</v>
      </c>
      <c r="O209" s="693">
        <f>O207+O208</f>
        <v>0</v>
      </c>
      <c r="P209" s="209"/>
    </row>
    <row r="210" spans="1:16" s="176" customFormat="1" x14ac:dyDescent="0.25">
      <c r="A210" s="211"/>
      <c r="B210" s="211"/>
      <c r="E210" s="547"/>
      <c r="F210" s="547"/>
      <c r="G210" s="547"/>
      <c r="H210" s="547"/>
      <c r="I210" s="547"/>
      <c r="J210" s="547"/>
      <c r="K210" s="547"/>
      <c r="L210" s="547"/>
      <c r="M210" s="547"/>
      <c r="N210" s="547"/>
      <c r="O210" s="547"/>
    </row>
    <row r="230" spans="8:8" x14ac:dyDescent="0.25">
      <c r="H230" s="548" t="s">
        <v>213</v>
      </c>
    </row>
  </sheetData>
  <mergeCells count="13">
    <mergeCell ref="A6:M6"/>
    <mergeCell ref="E209:M209"/>
    <mergeCell ref="A1:O1"/>
    <mergeCell ref="A4:A5"/>
    <mergeCell ref="C4:C5"/>
    <mergeCell ref="D4:D5"/>
    <mergeCell ref="E4:G4"/>
    <mergeCell ref="K4:M4"/>
    <mergeCell ref="D180:M180"/>
    <mergeCell ref="H4:J4"/>
    <mergeCell ref="B4:B5"/>
    <mergeCell ref="B3:J3"/>
    <mergeCell ref="B2:K2"/>
  </mergeCells>
  <pageMargins left="0.31496062992125984" right="0.31496062992125984" top="0.15748031496062992" bottom="0.15748031496062992" header="0" footer="0"/>
  <pageSetup paperSize="9" scale="75" fitToHeight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"/>
  <sheetViews>
    <sheetView tabSelected="1" view="pageBreakPreview" zoomScaleSheetLayoutView="100" workbookViewId="0">
      <selection activeCell="J8" sqref="J8"/>
    </sheetView>
  </sheetViews>
  <sheetFormatPr defaultRowHeight="15" x14ac:dyDescent="0.25"/>
  <cols>
    <col min="1" max="1" width="32.42578125" customWidth="1"/>
    <col min="2" max="6" width="0" hidden="1" customWidth="1"/>
    <col min="7" max="7" width="19.7109375" customWidth="1"/>
    <col min="8" max="8" width="21.28515625" customWidth="1"/>
    <col min="9" max="9" width="20.5703125" customWidth="1"/>
    <col min="10" max="10" width="20.7109375" customWidth="1"/>
  </cols>
  <sheetData>
    <row r="1" spans="1:11" ht="1.5" customHeight="1" x14ac:dyDescent="0.25"/>
    <row r="2" spans="1:11" hidden="1" x14ac:dyDescent="0.25"/>
    <row r="3" spans="1:11" ht="39.75" customHeight="1" x14ac:dyDescent="0.25">
      <c r="A3" s="916" t="s">
        <v>476</v>
      </c>
      <c r="B3" s="916"/>
      <c r="C3" s="916"/>
      <c r="D3" s="916"/>
      <c r="E3" s="916"/>
      <c r="F3" s="916"/>
      <c r="G3" s="916"/>
      <c r="H3" s="916"/>
      <c r="I3" s="916"/>
      <c r="J3" s="916"/>
      <c r="K3" s="916"/>
    </row>
    <row r="4" spans="1:11" ht="15.75" x14ac:dyDescent="0.25">
      <c r="A4" s="113"/>
      <c r="B4" s="114"/>
      <c r="C4" s="115"/>
      <c r="D4" s="917"/>
      <c r="E4" s="917"/>
      <c r="F4" s="917"/>
      <c r="G4" s="917"/>
      <c r="H4" s="115"/>
      <c r="I4" s="115"/>
      <c r="J4" s="115"/>
      <c r="K4" s="115"/>
    </row>
    <row r="5" spans="1:11" ht="51.75" customHeight="1" x14ac:dyDescent="0.25">
      <c r="A5" s="116"/>
      <c r="B5" s="116"/>
      <c r="C5" s="116"/>
      <c r="D5" s="116"/>
      <c r="E5" s="116"/>
      <c r="F5" s="116"/>
      <c r="G5" s="121" t="s">
        <v>482</v>
      </c>
      <c r="H5" s="117" t="s">
        <v>89</v>
      </c>
      <c r="I5" s="117" t="s">
        <v>90</v>
      </c>
      <c r="J5" s="121" t="s">
        <v>477</v>
      </c>
    </row>
    <row r="6" spans="1:11" ht="15.75" x14ac:dyDescent="0.25">
      <c r="A6" s="118"/>
      <c r="B6" s="918">
        <v>-25303567</v>
      </c>
      <c r="C6" s="918"/>
      <c r="D6" s="919"/>
      <c r="E6" s="919"/>
      <c r="F6" s="919"/>
      <c r="G6" s="919"/>
      <c r="H6" s="119">
        <f>H7+H9+H8</f>
        <v>0</v>
      </c>
      <c r="I6" s="119">
        <f>расходы!E209</f>
        <v>6683644</v>
      </c>
      <c r="J6" s="119">
        <f>B6+H6-I6</f>
        <v>-31987211</v>
      </c>
    </row>
    <row r="7" spans="1:11" ht="15.75" x14ac:dyDescent="0.25">
      <c r="A7" s="120" t="s">
        <v>91</v>
      </c>
      <c r="B7" s="119"/>
      <c r="C7" s="119"/>
      <c r="D7" s="119"/>
      <c r="E7" s="119"/>
      <c r="F7" s="119"/>
      <c r="G7" s="119">
        <v>-21803567</v>
      </c>
      <c r="H7" s="119">
        <v>0</v>
      </c>
      <c r="I7" s="119">
        <v>6683644</v>
      </c>
      <c r="J7" s="119">
        <f>G7+H7-I7</f>
        <v>-28487211</v>
      </c>
    </row>
    <row r="8" spans="1:11" ht="31.5" x14ac:dyDescent="0.25">
      <c r="A8" s="120" t="s">
        <v>92</v>
      </c>
      <c r="B8" s="119"/>
      <c r="C8" s="119"/>
      <c r="D8" s="119"/>
      <c r="E8" s="119"/>
      <c r="F8" s="119"/>
      <c r="G8" s="119"/>
      <c r="H8" s="119"/>
      <c r="I8" s="119">
        <v>0</v>
      </c>
      <c r="J8" s="119">
        <v>0</v>
      </c>
    </row>
    <row r="9" spans="1:11" ht="22.5" customHeight="1" x14ac:dyDescent="0.25">
      <c r="A9" s="120" t="s">
        <v>93</v>
      </c>
      <c r="B9" s="119"/>
      <c r="C9" s="119"/>
      <c r="D9" s="119"/>
      <c r="E9" s="119"/>
      <c r="F9" s="119"/>
      <c r="G9" s="119"/>
      <c r="H9" s="119"/>
      <c r="I9" s="119">
        <v>0</v>
      </c>
      <c r="J9" s="119">
        <v>0</v>
      </c>
    </row>
    <row r="10" spans="1:11" ht="15.75" x14ac:dyDescent="0.25">
      <c r="A10" s="120" t="s">
        <v>94</v>
      </c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1" ht="20.25" customHeight="1" x14ac:dyDescent="0.25">
      <c r="A11" s="120" t="s">
        <v>95</v>
      </c>
      <c r="B11" s="119"/>
      <c r="C11" s="119"/>
      <c r="D11" s="119"/>
      <c r="E11" s="119"/>
      <c r="F11" s="119"/>
      <c r="G11" s="119"/>
      <c r="H11" s="119"/>
      <c r="I11" s="119"/>
      <c r="J11" s="119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Доходы</vt:lpstr>
      <vt:lpstr>Расходы старые</vt:lpstr>
      <vt:lpstr>расходы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Елаева</cp:lastModifiedBy>
  <cp:lastPrinted>2021-04-09T07:01:10Z</cp:lastPrinted>
  <dcterms:created xsi:type="dcterms:W3CDTF">2012-07-26T06:35:37Z</dcterms:created>
  <dcterms:modified xsi:type="dcterms:W3CDTF">2021-04-09T07:06:31Z</dcterms:modified>
</cp:coreProperties>
</file>