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2714B55F-987E-4434-8151-C33A5C8F2402}" xr6:coauthVersionLast="47" xr6:coauthVersionMax="47" xr10:uidLastSave="{00000000-0000-0000-0000-000000000000}"/>
  <bookViews>
    <workbookView xWindow="-118" yWindow="-118" windowWidth="25370" windowHeight="13759" activeTab="2" xr2:uid="{00000000-000D-0000-FFFF-FFFF00000000}"/>
  </bookViews>
  <sheets>
    <sheet name="Доходы" sheetId="2" r:id="rId1"/>
    <sheet name="Расходы" sheetId="1" r:id="rId2"/>
    <sheet name="Источники" sheetId="3" r:id="rId3"/>
    <sheet name="Лист1" sheetId="4" state="hidden" r:id="rId4"/>
  </sheets>
  <calcPr calcId="181029"/>
</workbook>
</file>

<file path=xl/calcChain.xml><?xml version="1.0" encoding="utf-8"?>
<calcChain xmlns="http://schemas.openxmlformats.org/spreadsheetml/2006/main">
  <c r="I7" i="3" l="1"/>
  <c r="H50" i="1" l="1"/>
  <c r="H51" i="1"/>
  <c r="K171" i="1"/>
  <c r="K174" i="1"/>
  <c r="K175" i="1"/>
  <c r="K170" i="1"/>
  <c r="E170" i="1"/>
  <c r="H41" i="1"/>
  <c r="H40" i="1"/>
  <c r="E37" i="1"/>
  <c r="E36" i="1"/>
  <c r="G42" i="1"/>
  <c r="G43" i="1"/>
  <c r="G173" i="1"/>
  <c r="G170" i="1"/>
  <c r="G22" i="1"/>
  <c r="F170" i="1"/>
  <c r="J123" i="1" l="1"/>
  <c r="D8" i="2"/>
  <c r="D15" i="2"/>
  <c r="C194" i="1"/>
  <c r="F75" i="1"/>
  <c r="G75" i="1"/>
  <c r="D75" i="1"/>
  <c r="K69" i="1" l="1"/>
  <c r="H23" i="1" l="1"/>
  <c r="H24" i="1"/>
  <c r="J170" i="1"/>
  <c r="G172" i="1" l="1"/>
  <c r="D137" i="1"/>
  <c r="J176" i="1"/>
  <c r="K176" i="1" s="1"/>
  <c r="J129" i="1"/>
  <c r="J26" i="1"/>
  <c r="K26" i="1" s="1"/>
  <c r="J124" i="1"/>
  <c r="F43" i="1"/>
  <c r="H43" i="1" s="1"/>
  <c r="H44" i="1"/>
  <c r="F42" i="1"/>
  <c r="H42" i="1" s="1"/>
  <c r="E65" i="1" l="1"/>
  <c r="E66" i="1"/>
  <c r="E67" i="1"/>
  <c r="E68" i="1"/>
  <c r="G33" i="1"/>
  <c r="F33" i="1"/>
  <c r="H175" i="1"/>
  <c r="F22" i="1"/>
  <c r="F173" i="1"/>
  <c r="G105" i="1"/>
  <c r="F172" i="1"/>
  <c r="G69" i="1"/>
  <c r="F69" i="1"/>
  <c r="G106" i="1"/>
  <c r="F106" i="1"/>
  <c r="H108" i="1"/>
  <c r="H69" i="1" l="1"/>
  <c r="E48" i="1"/>
  <c r="C60" i="1" l="1"/>
  <c r="D117" i="2" l="1"/>
  <c r="K140" i="1" l="1"/>
  <c r="K139" i="1"/>
  <c r="K141" i="1"/>
  <c r="K142" i="1"/>
  <c r="K143" i="1"/>
  <c r="K144" i="1"/>
  <c r="K138" i="1"/>
  <c r="F6" i="1"/>
  <c r="G6" i="1"/>
  <c r="H8" i="1"/>
  <c r="H25" i="1"/>
  <c r="H49" i="1" l="1"/>
  <c r="H7" i="1" l="1"/>
  <c r="H84" i="1"/>
  <c r="F81" i="1"/>
  <c r="G10" i="1"/>
  <c r="F10" i="1"/>
  <c r="D10" i="1"/>
  <c r="D13" i="1"/>
  <c r="G13" i="1"/>
  <c r="F13" i="1"/>
  <c r="K111" i="1" l="1"/>
  <c r="K125" i="1"/>
  <c r="K177" i="1"/>
  <c r="G28" i="1" l="1"/>
  <c r="H178" i="1"/>
  <c r="F28" i="1"/>
  <c r="H22" i="1"/>
  <c r="G81" i="1"/>
  <c r="G94" i="1"/>
  <c r="K86" i="1"/>
  <c r="K89" i="1"/>
  <c r="K91" i="1"/>
  <c r="K129" i="1"/>
  <c r="E39" i="1"/>
  <c r="E57" i="1"/>
  <c r="E63" i="1"/>
  <c r="E56" i="1"/>
  <c r="H105" i="1" l="1"/>
  <c r="H173" i="1"/>
  <c r="H172" i="1"/>
  <c r="H170" i="1"/>
  <c r="K123" i="1"/>
  <c r="K124" i="1"/>
  <c r="E120" i="1"/>
  <c r="E19" i="1" l="1"/>
  <c r="E58" i="1"/>
  <c r="E62" i="1"/>
  <c r="E59" i="1" l="1"/>
  <c r="E64" i="1"/>
  <c r="E60" i="1"/>
  <c r="E61" i="1"/>
  <c r="N6" i="1" l="1"/>
  <c r="M6" i="1"/>
  <c r="J6" i="1"/>
  <c r="I6" i="1"/>
  <c r="H6" i="1"/>
  <c r="D6" i="1"/>
  <c r="C6" i="1"/>
  <c r="H83" i="1"/>
  <c r="N17" i="1" l="1"/>
  <c r="M17" i="1"/>
  <c r="H82" i="1"/>
  <c r="D168" i="1" l="1"/>
  <c r="I168" i="1" l="1"/>
  <c r="G168" i="1"/>
  <c r="F168" i="1"/>
  <c r="C168" i="1"/>
  <c r="J17" i="1"/>
  <c r="I17" i="1"/>
  <c r="F17" i="1"/>
  <c r="F5" i="1" s="1"/>
  <c r="C17" i="1"/>
  <c r="N33" i="1"/>
  <c r="M33" i="1"/>
  <c r="J33" i="1"/>
  <c r="I33" i="1"/>
  <c r="C33" i="1"/>
  <c r="H107" i="1"/>
  <c r="G17" i="1"/>
  <c r="G5" i="1" s="1"/>
  <c r="H5" i="1" l="1"/>
  <c r="H17" i="1"/>
  <c r="H168" i="1"/>
  <c r="E8" i="2" l="1"/>
  <c r="F8" i="2"/>
  <c r="E27" i="2"/>
  <c r="F27" i="2"/>
  <c r="E54" i="2"/>
  <c r="F54" i="2"/>
  <c r="D54" i="2"/>
  <c r="E117" i="2"/>
  <c r="F117" i="2"/>
  <c r="E32" i="2" l="1"/>
  <c r="F32" i="2"/>
  <c r="D32" i="2"/>
  <c r="D27" i="2"/>
  <c r="F93" i="2" l="1"/>
  <c r="F92" i="2" s="1"/>
  <c r="F26" i="2" s="1"/>
  <c r="F25" i="2" s="1"/>
  <c r="E93" i="2"/>
  <c r="E92" i="2" s="1"/>
  <c r="E26" i="2" s="1"/>
  <c r="E25" i="2" s="1"/>
  <c r="D93" i="2"/>
  <c r="D92" i="2" s="1"/>
  <c r="F15" i="2"/>
  <c r="F6" i="2" s="1"/>
  <c r="E15" i="2"/>
  <c r="E6" i="2" s="1"/>
  <c r="D6" i="2"/>
  <c r="E125" i="2" l="1"/>
  <c r="F125" i="2"/>
  <c r="D26" i="2"/>
  <c r="D25" i="2" s="1"/>
  <c r="H9" i="3" s="1"/>
  <c r="H8" i="3"/>
  <c r="D125" i="2" l="1"/>
  <c r="F189" i="1" s="1"/>
  <c r="J168" i="1"/>
  <c r="N55" i="1" l="1"/>
  <c r="M55" i="1"/>
  <c r="J55" i="1"/>
  <c r="I55" i="1"/>
  <c r="G55" i="1"/>
  <c r="F55" i="1"/>
  <c r="C55" i="1"/>
  <c r="D55" i="1" l="1"/>
  <c r="D17" i="1"/>
  <c r="L55" i="1" l="1"/>
  <c r="E55" i="1"/>
  <c r="D33" i="1"/>
  <c r="E33" i="1" l="1"/>
  <c r="H6" i="3"/>
  <c r="N168" i="1"/>
  <c r="L168" i="1"/>
  <c r="N163" i="1"/>
  <c r="M163" i="1"/>
  <c r="N160" i="1"/>
  <c r="M160" i="1"/>
  <c r="J163" i="1"/>
  <c r="I163" i="1"/>
  <c r="J160" i="1"/>
  <c r="I160" i="1"/>
  <c r="G163" i="1"/>
  <c r="F163" i="1"/>
  <c r="G160" i="1"/>
  <c r="F160" i="1"/>
  <c r="D160" i="1"/>
  <c r="D163" i="1"/>
  <c r="C163" i="1"/>
  <c r="C160" i="1"/>
  <c r="N155" i="1"/>
  <c r="M155" i="1"/>
  <c r="N153" i="1"/>
  <c r="M153" i="1"/>
  <c r="J155" i="1"/>
  <c r="I155" i="1"/>
  <c r="J153" i="1"/>
  <c r="I153" i="1"/>
  <c r="G155" i="1"/>
  <c r="F155" i="1"/>
  <c r="G153" i="1"/>
  <c r="F153" i="1"/>
  <c r="D153" i="1"/>
  <c r="D155" i="1"/>
  <c r="C155" i="1"/>
  <c r="C153" i="1"/>
  <c r="N150" i="1"/>
  <c r="M150" i="1"/>
  <c r="N148" i="1"/>
  <c r="M148" i="1"/>
  <c r="J150" i="1"/>
  <c r="I150" i="1"/>
  <c r="J148" i="1"/>
  <c r="I148" i="1"/>
  <c r="G150" i="1"/>
  <c r="F150" i="1"/>
  <c r="G148" i="1"/>
  <c r="F148" i="1"/>
  <c r="D148" i="1"/>
  <c r="D150" i="1"/>
  <c r="C150" i="1"/>
  <c r="C148" i="1"/>
  <c r="N137" i="1"/>
  <c r="M137" i="1"/>
  <c r="N133" i="1"/>
  <c r="M133" i="1"/>
  <c r="J137" i="1"/>
  <c r="I137" i="1"/>
  <c r="J133" i="1"/>
  <c r="I133" i="1"/>
  <c r="G137" i="1"/>
  <c r="F137" i="1"/>
  <c r="G133" i="1"/>
  <c r="F133" i="1"/>
  <c r="D133" i="1"/>
  <c r="C137" i="1"/>
  <c r="C133" i="1"/>
  <c r="L150" i="1" l="1"/>
  <c r="L155" i="1"/>
  <c r="L163" i="1"/>
  <c r="L137" i="1"/>
  <c r="L160" i="1"/>
  <c r="L148" i="1"/>
  <c r="L133" i="1"/>
  <c r="L153" i="1"/>
  <c r="F147" i="1"/>
  <c r="M147" i="1"/>
  <c r="M152" i="1"/>
  <c r="F159" i="1"/>
  <c r="M159" i="1"/>
  <c r="G147" i="1"/>
  <c r="N147" i="1"/>
  <c r="G159" i="1"/>
  <c r="J147" i="1"/>
  <c r="G152" i="1"/>
  <c r="J159" i="1"/>
  <c r="I132" i="1"/>
  <c r="I152" i="1"/>
  <c r="I159" i="1"/>
  <c r="M132" i="1"/>
  <c r="C147" i="1"/>
  <c r="D132" i="1"/>
  <c r="I147" i="1"/>
  <c r="F132" i="1"/>
  <c r="D152" i="1"/>
  <c r="D147" i="1"/>
  <c r="J132" i="1"/>
  <c r="N152" i="1"/>
  <c r="G132" i="1"/>
  <c r="J152" i="1"/>
  <c r="N159" i="1"/>
  <c r="N132" i="1"/>
  <c r="D159" i="1"/>
  <c r="F152" i="1"/>
  <c r="C159" i="1"/>
  <c r="C152" i="1"/>
  <c r="C132" i="1"/>
  <c r="N130" i="1"/>
  <c r="M130" i="1"/>
  <c r="N128" i="1"/>
  <c r="M128" i="1"/>
  <c r="N126" i="1"/>
  <c r="M126" i="1"/>
  <c r="N122" i="1"/>
  <c r="M122" i="1"/>
  <c r="J130" i="1"/>
  <c r="I130" i="1"/>
  <c r="J128" i="1"/>
  <c r="I128" i="1"/>
  <c r="J126" i="1"/>
  <c r="I126" i="1"/>
  <c r="J122" i="1"/>
  <c r="I122" i="1"/>
  <c r="G130" i="1"/>
  <c r="F130" i="1"/>
  <c r="G128" i="1"/>
  <c r="F128" i="1"/>
  <c r="G126" i="1"/>
  <c r="F126" i="1"/>
  <c r="G122" i="1"/>
  <c r="F122" i="1"/>
  <c r="D130" i="1"/>
  <c r="D128" i="1"/>
  <c r="D126" i="1"/>
  <c r="D122" i="1"/>
  <c r="C122" i="1"/>
  <c r="C126" i="1"/>
  <c r="C128" i="1"/>
  <c r="C130" i="1"/>
  <c r="N119" i="1"/>
  <c r="M119" i="1"/>
  <c r="N117" i="1"/>
  <c r="M117" i="1"/>
  <c r="J119" i="1"/>
  <c r="I119" i="1"/>
  <c r="J117" i="1"/>
  <c r="I117" i="1"/>
  <c r="G119" i="1"/>
  <c r="F119" i="1"/>
  <c r="G117" i="1"/>
  <c r="F117" i="1"/>
  <c r="D119" i="1"/>
  <c r="D117" i="1"/>
  <c r="C119" i="1"/>
  <c r="C117" i="1"/>
  <c r="N114" i="1"/>
  <c r="M114" i="1"/>
  <c r="J114" i="1"/>
  <c r="I114" i="1"/>
  <c r="G114" i="1"/>
  <c r="F114" i="1"/>
  <c r="D114" i="1"/>
  <c r="C114" i="1"/>
  <c r="N112" i="1"/>
  <c r="M112" i="1"/>
  <c r="J112" i="1"/>
  <c r="I112" i="1"/>
  <c r="G112" i="1"/>
  <c r="F112" i="1"/>
  <c r="D112" i="1"/>
  <c r="C112" i="1"/>
  <c r="N110" i="1"/>
  <c r="M110" i="1"/>
  <c r="M109" i="1" s="1"/>
  <c r="J110" i="1"/>
  <c r="I110" i="1"/>
  <c r="G110" i="1"/>
  <c r="F110" i="1"/>
  <c r="D110" i="1"/>
  <c r="C110" i="1"/>
  <c r="N106" i="1"/>
  <c r="M106" i="1"/>
  <c r="J106" i="1"/>
  <c r="I106" i="1"/>
  <c r="D106" i="1"/>
  <c r="C106" i="1"/>
  <c r="N104" i="1"/>
  <c r="M104" i="1"/>
  <c r="J104" i="1"/>
  <c r="I104" i="1"/>
  <c r="G104" i="1"/>
  <c r="F104" i="1"/>
  <c r="D104" i="1"/>
  <c r="C104" i="1"/>
  <c r="N99" i="1"/>
  <c r="M99" i="1"/>
  <c r="J99" i="1"/>
  <c r="I99" i="1"/>
  <c r="G99" i="1"/>
  <c r="F99" i="1"/>
  <c r="D99" i="1"/>
  <c r="C99" i="1"/>
  <c r="N93" i="1"/>
  <c r="M93" i="1"/>
  <c r="J93" i="1"/>
  <c r="I93" i="1"/>
  <c r="G93" i="1"/>
  <c r="F93" i="1"/>
  <c r="D93" i="1"/>
  <c r="C93" i="1"/>
  <c r="N90" i="1"/>
  <c r="M90" i="1"/>
  <c r="J90" i="1"/>
  <c r="I90" i="1"/>
  <c r="G90" i="1"/>
  <c r="F90" i="1"/>
  <c r="N88" i="1"/>
  <c r="M88" i="1"/>
  <c r="J88" i="1"/>
  <c r="I88" i="1"/>
  <c r="G88" i="1"/>
  <c r="F88" i="1"/>
  <c r="D90" i="1"/>
  <c r="C90" i="1"/>
  <c r="D88" i="1"/>
  <c r="C88" i="1"/>
  <c r="N85" i="1"/>
  <c r="M85" i="1"/>
  <c r="J85" i="1"/>
  <c r="I85" i="1"/>
  <c r="G85" i="1"/>
  <c r="F85" i="1"/>
  <c r="D85" i="1"/>
  <c r="C85" i="1"/>
  <c r="N81" i="1"/>
  <c r="M81" i="1"/>
  <c r="J81" i="1"/>
  <c r="I81" i="1"/>
  <c r="D81" i="1"/>
  <c r="C81" i="1"/>
  <c r="N79" i="1"/>
  <c r="M79" i="1"/>
  <c r="J79" i="1"/>
  <c r="I79" i="1"/>
  <c r="G79" i="1"/>
  <c r="F79" i="1"/>
  <c r="D79" i="1"/>
  <c r="C79" i="1"/>
  <c r="N75" i="1"/>
  <c r="M75" i="1"/>
  <c r="J75" i="1"/>
  <c r="I75" i="1"/>
  <c r="C75" i="1"/>
  <c r="N72" i="1"/>
  <c r="M72" i="1"/>
  <c r="J72" i="1"/>
  <c r="I72" i="1"/>
  <c r="G72" i="1"/>
  <c r="F72" i="1"/>
  <c r="D72" i="1"/>
  <c r="C72" i="1"/>
  <c r="N70" i="1"/>
  <c r="M70" i="1"/>
  <c r="M54" i="1" s="1"/>
  <c r="J70" i="1"/>
  <c r="I70" i="1"/>
  <c r="G70" i="1"/>
  <c r="G54" i="1" s="1"/>
  <c r="F70" i="1"/>
  <c r="D70" i="1"/>
  <c r="C70" i="1"/>
  <c r="L128" i="1" l="1"/>
  <c r="K122" i="1"/>
  <c r="K128" i="1"/>
  <c r="K90" i="1"/>
  <c r="K85" i="1"/>
  <c r="M74" i="1"/>
  <c r="K88" i="1"/>
  <c r="H104" i="1"/>
  <c r="E119" i="1"/>
  <c r="N103" i="1"/>
  <c r="L130" i="1"/>
  <c r="H81" i="1"/>
  <c r="H106" i="1"/>
  <c r="L132" i="1"/>
  <c r="L122" i="1"/>
  <c r="L159" i="1"/>
  <c r="L126" i="1"/>
  <c r="L152" i="1"/>
  <c r="I103" i="1"/>
  <c r="L72" i="1"/>
  <c r="L81" i="1"/>
  <c r="L88" i="1"/>
  <c r="N87" i="1"/>
  <c r="L93" i="1"/>
  <c r="L99" i="1"/>
  <c r="D103" i="1"/>
  <c r="L104" i="1"/>
  <c r="L106" i="1"/>
  <c r="L110" i="1"/>
  <c r="L112" i="1"/>
  <c r="L114" i="1"/>
  <c r="L70" i="1"/>
  <c r="L79" i="1"/>
  <c r="L117" i="1"/>
  <c r="L75" i="1"/>
  <c r="L85" i="1"/>
  <c r="L90" i="1"/>
  <c r="L119" i="1"/>
  <c r="L147" i="1"/>
  <c r="I116" i="1"/>
  <c r="J87" i="1"/>
  <c r="M116" i="1"/>
  <c r="D116" i="1"/>
  <c r="F74" i="1"/>
  <c r="J116" i="1"/>
  <c r="C121" i="1"/>
  <c r="F116" i="1"/>
  <c r="N116" i="1"/>
  <c r="M121" i="1"/>
  <c r="G87" i="1"/>
  <c r="N121" i="1"/>
  <c r="C116" i="1"/>
  <c r="F121" i="1"/>
  <c r="I121" i="1"/>
  <c r="J121" i="1"/>
  <c r="D121" i="1"/>
  <c r="I109" i="1"/>
  <c r="J109" i="1"/>
  <c r="I87" i="1"/>
  <c r="M103" i="1"/>
  <c r="G116" i="1"/>
  <c r="G121" i="1"/>
  <c r="C109" i="1"/>
  <c r="N109" i="1"/>
  <c r="F109" i="1"/>
  <c r="G109" i="1"/>
  <c r="D109" i="1"/>
  <c r="J103" i="1"/>
  <c r="F103" i="1"/>
  <c r="G103" i="1"/>
  <c r="C103" i="1"/>
  <c r="M92" i="1"/>
  <c r="N92" i="1"/>
  <c r="I92" i="1"/>
  <c r="J92" i="1"/>
  <c r="F92" i="1"/>
  <c r="G92" i="1"/>
  <c r="D92" i="1"/>
  <c r="C92" i="1"/>
  <c r="M87" i="1"/>
  <c r="F87" i="1"/>
  <c r="D87" i="1"/>
  <c r="F54" i="1"/>
  <c r="I54" i="1"/>
  <c r="I74" i="1"/>
  <c r="C87" i="1"/>
  <c r="J74" i="1"/>
  <c r="N74" i="1"/>
  <c r="G74" i="1"/>
  <c r="D74" i="1"/>
  <c r="C74" i="1"/>
  <c r="N54" i="1"/>
  <c r="J54" i="1"/>
  <c r="D54" i="1"/>
  <c r="C54" i="1"/>
  <c r="N52" i="1"/>
  <c r="M52" i="1"/>
  <c r="J52" i="1"/>
  <c r="I52" i="1"/>
  <c r="G52" i="1"/>
  <c r="F52" i="1"/>
  <c r="D52" i="1"/>
  <c r="C52" i="1"/>
  <c r="N50" i="1"/>
  <c r="M50" i="1"/>
  <c r="J50" i="1"/>
  <c r="I50" i="1"/>
  <c r="G50" i="1"/>
  <c r="F50" i="1"/>
  <c r="D50" i="1"/>
  <c r="C50" i="1"/>
  <c r="N47" i="1"/>
  <c r="M47" i="1"/>
  <c r="J47" i="1"/>
  <c r="I47" i="1"/>
  <c r="G47" i="1"/>
  <c r="F47" i="1"/>
  <c r="D47" i="1"/>
  <c r="C47" i="1"/>
  <c r="N45" i="1"/>
  <c r="M45" i="1"/>
  <c r="M32" i="1" s="1"/>
  <c r="J45" i="1"/>
  <c r="I45" i="1"/>
  <c r="G45" i="1"/>
  <c r="F45" i="1"/>
  <c r="D45" i="1"/>
  <c r="C45" i="1"/>
  <c r="N28" i="1"/>
  <c r="M28" i="1"/>
  <c r="J28" i="1"/>
  <c r="I28" i="1"/>
  <c r="D28" i="1"/>
  <c r="D5" i="1" s="1"/>
  <c r="C28" i="1"/>
  <c r="N10" i="1"/>
  <c r="M10" i="1"/>
  <c r="J10" i="1"/>
  <c r="I10" i="1"/>
  <c r="C13" i="1"/>
  <c r="C10" i="1" s="1"/>
  <c r="N32" i="1" l="1"/>
  <c r="C32" i="1"/>
  <c r="H47" i="1"/>
  <c r="H74" i="1"/>
  <c r="E54" i="1"/>
  <c r="H103" i="1"/>
  <c r="L10" i="1"/>
  <c r="I32" i="1"/>
  <c r="J32" i="1"/>
  <c r="L28" i="1"/>
  <c r="L47" i="1"/>
  <c r="L52" i="1"/>
  <c r="J5" i="1"/>
  <c r="L92" i="1"/>
  <c r="L50" i="1"/>
  <c r="L13" i="1"/>
  <c r="L54" i="1"/>
  <c r="L109" i="1"/>
  <c r="L6" i="1"/>
  <c r="L121" i="1"/>
  <c r="D32" i="1"/>
  <c r="E32" i="1" s="1"/>
  <c r="L45" i="1"/>
  <c r="L116" i="1"/>
  <c r="L74" i="1"/>
  <c r="L87" i="1"/>
  <c r="L103" i="1"/>
  <c r="L17" i="1"/>
  <c r="M5" i="1"/>
  <c r="M167" i="1" s="1"/>
  <c r="I5" i="1"/>
  <c r="N5" i="1"/>
  <c r="N167" i="1" s="1"/>
  <c r="N180" i="1" s="1"/>
  <c r="C5" i="1"/>
  <c r="E5" i="1" l="1"/>
  <c r="I167" i="1"/>
  <c r="I180" i="1" s="1"/>
  <c r="J167" i="1"/>
  <c r="J180" i="1" s="1"/>
  <c r="D167" i="1"/>
  <c r="L5" i="1"/>
  <c r="C167" i="1"/>
  <c r="K180" i="1" l="1"/>
  <c r="E167" i="1"/>
  <c r="D180" i="1"/>
  <c r="C180" i="1"/>
  <c r="E180" i="1" s="1"/>
  <c r="J182" i="1" l="1"/>
  <c r="H189" i="1"/>
  <c r="M168" i="1"/>
  <c r="M180" i="1" s="1"/>
  <c r="F32" i="1" l="1"/>
  <c r="F167" i="1" s="1"/>
  <c r="F180" i="1" s="1"/>
  <c r="G32" i="1"/>
  <c r="G167" i="1" s="1"/>
  <c r="G180" i="1" s="1"/>
  <c r="F190" i="1" s="1"/>
  <c r="L33" i="1"/>
  <c r="F191" i="1" l="1"/>
  <c r="L32" i="1"/>
  <c r="H180" i="1"/>
  <c r="I6" i="3"/>
  <c r="J6" i="3" s="1"/>
  <c r="J7" i="3" s="1"/>
  <c r="L180" i="1"/>
  <c r="L167" i="1"/>
  <c r="H1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2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изменила сумму</t>
        </r>
      </text>
    </comment>
    <comment ref="D8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сумму</t>
        </r>
      </text>
    </comment>
  </commentList>
</comments>
</file>

<file path=xl/sharedStrings.xml><?xml version="1.0" encoding="utf-8"?>
<sst xmlns="http://schemas.openxmlformats.org/spreadsheetml/2006/main" count="504" uniqueCount="470">
  <si>
    <t>01.0.00</t>
  </si>
  <si>
    <t>Муниципальная программа  "Развитие культуры, туризма и молодежной политики в Тутаевском муниципальном районе"</t>
  </si>
  <si>
    <t>01.1.00</t>
  </si>
  <si>
    <t>Ведомственная  целевая  программа "Молодёжь»</t>
  </si>
  <si>
    <t>01.2.00</t>
  </si>
  <si>
    <t>Муниципальная  целевая  программа "Патриотическое воспитание граждан Российской Федерации, проживающих на территории Тутаевского муниципального района"</t>
  </si>
  <si>
    <t>01.3.00</t>
  </si>
  <si>
    <t>Муниципальная  целевая  программа "Комплексные меры противодействия злоупотреблению наркотиками и их незаконному обороту"</t>
  </si>
  <si>
    <t>01.4.00</t>
  </si>
  <si>
    <t>Ведомственная целевая программа "Сохранение и развитие культуры Тутаевского муниципального района"</t>
  </si>
  <si>
    <t>01.5.00</t>
  </si>
  <si>
    <t>Муниципальная целевая программа "Профилактика правонарушений и усиление борьбы с преступностью в Тутаевском муниципальном районе"</t>
  </si>
  <si>
    <t>02.0.00</t>
  </si>
  <si>
    <t>Муниципальная программа "Развитие образования, физической культуры и спорта в Тутаевском муниципальном районе"</t>
  </si>
  <si>
    <t>02.1.00</t>
  </si>
  <si>
    <t xml:space="preserve">Ведомственная целевая программа "Развитие отрасли образования  Тутаевского муниципального района" </t>
  </si>
  <si>
    <t>02.2.00</t>
  </si>
  <si>
    <t>Муниципальная целевая программа  "Духовно-нравственное  воспитание и просвещение населения Тутаевского муниципального района "</t>
  </si>
  <si>
    <t>02.3.00</t>
  </si>
  <si>
    <t>Муниципальная целевая программа "Развитие физической культуры и спорта в Тутаевском муниципальном районе"</t>
  </si>
  <si>
    <t>02.4.00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</si>
  <si>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</si>
  <si>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02.5.00</t>
  </si>
  <si>
    <t>Муниципальная целевая программа "Профилактика безнадзорности, правонарушений и защита прав несовершеннолетних, проживающих на территории  Тутаевского муниципального района"</t>
  </si>
  <si>
    <t>03.0.00</t>
  </si>
  <si>
    <t>Муниципальная программа "Социальная поддержка населения Тутаевского муниципального района"</t>
  </si>
  <si>
    <t>03.1.00</t>
  </si>
  <si>
    <t>Ведомственная целевая программа "Социальная поддержка населения Тутаевского муниципального района"</t>
  </si>
  <si>
    <t>03.2.00</t>
  </si>
  <si>
    <t>Муниципальная целевая программа "Улучшение условий и охраны труда в Тутаевском муниципальном районе"</t>
  </si>
  <si>
    <t>03.3.00</t>
  </si>
  <si>
    <t>Муниципальная целевая программа "Доступная среда в Тутаевском муниципальном районе"</t>
  </si>
  <si>
    <t>04.0.00</t>
  </si>
  <si>
    <t xml:space="preserve">Муниципальная программа "Обеспечение качественными коммунальными услугами населения Тутаевского муниципального района"   </t>
  </si>
  <si>
    <t>04.1.00</t>
  </si>
  <si>
    <t>Муниципальная целевая программа "Развитие водоснабжения, водоотведения и очистки сточных вод на территории Тутаевского муниципального района"</t>
  </si>
  <si>
    <t>04.2.00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</si>
  <si>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</si>
  <si>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04.3.00</t>
  </si>
  <si>
    <t>Муниципальная целевая программа "Комплексная программа модернизации и реформирования жилищно-коммунального хозяйства Тутаевского муниципального район"</t>
  </si>
  <si>
    <t>04.4.00</t>
  </si>
  <si>
    <t>Муниципальная целевая программа "Развитие, ремонт и содержание муниципального жилищного фонда в Тутаевском муниципальном районе"</t>
  </si>
  <si>
    <t>05.0.00</t>
  </si>
  <si>
    <t>Муниципальная программа "Развитие автомобильного и речного транспорта в Тутаевском муниципальном районе"</t>
  </si>
  <si>
    <t>05.1.00</t>
  </si>
  <si>
    <t>Муниципальная целевая программа "Организация перевозок автомобильным транспортом в Тутаевском муниципальном районе"</t>
  </si>
  <si>
    <t>05.2.00</t>
  </si>
  <si>
    <t>Муниципальная целевая программа "Организация перевозок и развитие речного транспорта"</t>
  </si>
  <si>
    <t>06.0.00</t>
  </si>
  <si>
    <t>Муниципальная программа "Поддержка социальных инициатив и развитие некоммерческих организаций и объединений в Тутаевском муниципальном районе"</t>
  </si>
  <si>
    <t>06.1.00</t>
  </si>
  <si>
    <t>Муниципальная целевая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</si>
  <si>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06.2.00</t>
  </si>
  <si>
    <t>Муниципальная целевая 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</si>
  <si>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07.0.00</t>
  </si>
  <si>
    <t>Муниципальная программа "Повышение эффективности муниципального управления в Тутаевском муниципальном районе"</t>
  </si>
  <si>
    <t>07.1.00</t>
  </si>
  <si>
    <t>Муниципальная целевая  программа "Развитие муниципальной службы и совершенствование функционирования Администрации Тутаевского муниципального района и муниципальных учреждений в Тутаевском муниципальном районе"</t>
  </si>
  <si>
    <t>07.2.00</t>
  </si>
  <si>
    <t>Муниципальная целевая  программа "Информатизация управленческой деятельности Администрации Тутаевского муниципального района"</t>
  </si>
  <si>
    <t>08.0.00</t>
  </si>
  <si>
    <t>Муниципальная программа "Экономическое и перспективное развитие территорий Тутаевского муниципального района"</t>
  </si>
  <si>
    <t>08.1.00</t>
  </si>
  <si>
    <t>08.2.00</t>
  </si>
  <si>
    <t>Муниципальная целевая программа "Развитие агропромышленного комплекса в Тутаевском муниципальном районе"</t>
  </si>
  <si>
    <t>08.3.00</t>
  </si>
  <si>
    <t>09.0.00</t>
  </si>
  <si>
    <t xml:space="preserve"> Муниципальная программа "Охрана окружающей среды и природопользование в Тутаевском муниципальном районе"</t>
  </si>
  <si>
    <t>09.1.00</t>
  </si>
  <si>
    <t>09.2.00</t>
  </si>
  <si>
    <t>Муниципальная целевая программа "Ликвидация борщевика в Тутаевском муниципальном районе"</t>
  </si>
  <si>
    <t>09.2.01</t>
  </si>
  <si>
    <t>10.0.00</t>
  </si>
  <si>
    <t>Муниципальная программа "Содержание  территории Тутаевского муниципального района"</t>
  </si>
  <si>
    <t>10.1.00</t>
  </si>
  <si>
    <t xml:space="preserve"> Муниципальная целевая программа "Благоустройство и озеленение Тутаевского муниципального района"</t>
  </si>
  <si>
    <t>10.2.00</t>
  </si>
  <si>
    <t xml:space="preserve">Муниципальная целевая программа "Организация и развитие ритуальных услуг и мест захоронения в Тутаевском муниципальном районе" </t>
  </si>
  <si>
    <t>Обеспечение комплекса работ по повышению уровня благоустройства мест погребений</t>
  </si>
  <si>
    <t>10.3.00</t>
  </si>
  <si>
    <t>Муниципальная целевая программа "Развитие сетей уличного освещения на территории  Тутаевского муниципального района"</t>
  </si>
  <si>
    <t>10.4.00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</si>
  <si>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</si>
  <si>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11.0.00</t>
  </si>
  <si>
    <t>Муниципальная программа "Перспективное развитие  и формирование городской среды Тутаевского муниципального района"</t>
  </si>
  <si>
    <t>11.1.00</t>
  </si>
  <si>
    <t>Муниципальная целевая программа "Формирование  современной городской среды  Тутаевского муниципального района"</t>
  </si>
  <si>
    <t>Повышение уровня благоустройства территорий</t>
  </si>
  <si>
    <t>Реализация   проекта "Наши дворы"</t>
  </si>
  <si>
    <t>Реализация   проекта "Формирование комфортной городской среды"</t>
  </si>
  <si>
    <t>11.2.00</t>
  </si>
  <si>
    <t>Муниципальная целевая программа "Развитие дорожного хозяйства в Тутаевском муниципальном районе"</t>
  </si>
  <si>
    <t>12.0.00</t>
  </si>
  <si>
    <t xml:space="preserve"> Муниципальная программа "Развитие архитектуры и градостроительства на территории Тутаевского муниципального района"</t>
  </si>
  <si>
    <t>12.1.00</t>
  </si>
  <si>
    <t>Муниципальная целевая программа "Градостроительная деятельность на территории Тутаевского муниципального района"</t>
  </si>
  <si>
    <t>12.2.00</t>
  </si>
  <si>
    <t>Муниципальная целевая программа "Сохранение, использование и популяризация объектов культурного наследия на территории Тутаевского муниципального района"</t>
  </si>
  <si>
    <t>13.0.00</t>
  </si>
  <si>
    <t>Муниципальная программа "Обеспечение  безопасности населения Тутаевского муниципального района"</t>
  </si>
  <si>
    <t>13.1.00</t>
  </si>
  <si>
    <t>Муниципальная целевая программа "Внедрение и развитие аппаратно-программного комплекса «Безопасный город» на территории города Тутаев и Тутаевского муниципального района"</t>
  </si>
  <si>
    <t>13.2.00</t>
  </si>
  <si>
    <t>Муниципальная целевая программа "Обеспечение безопасности населения Тутаевского муниципального района"</t>
  </si>
  <si>
    <t>14.0.00</t>
  </si>
  <si>
    <t>Муниципальная программа «Сохранение общественного здоровья  населения Тутаевского муниципального района»</t>
  </si>
  <si>
    <t>14.1.00</t>
  </si>
  <si>
    <t>Муниципальная целевая  программа «Укрепление общественного здоровья  населения Тутаевского муниципального района»</t>
  </si>
  <si>
    <t>14.2.00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</si>
  <si>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</si>
  <si>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40.9.00</t>
  </si>
  <si>
    <t>Непрограммные расходы бюджета</t>
  </si>
  <si>
    <t>Код программы</t>
  </si>
  <si>
    <t>Значение</t>
  </si>
  <si>
    <t>Средства района</t>
  </si>
  <si>
    <t>Средства вышестоящих бюджетов</t>
  </si>
  <si>
    <t>Средства бюджета поселения</t>
  </si>
  <si>
    <t>2024 год</t>
  </si>
  <si>
    <t>% изменения</t>
  </si>
  <si>
    <t>Увеличение (+), уменьшение (-), руб.</t>
  </si>
  <si>
    <t>2025 год</t>
  </si>
  <si>
    <t>Примечания</t>
  </si>
  <si>
    <t xml:space="preserve">План </t>
  </si>
  <si>
    <t xml:space="preserve">Изменения </t>
  </si>
  <si>
    <t xml:space="preserve">Изменения  </t>
  </si>
  <si>
    <t>ИТОГО по программам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</si>
  <si>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</si>
  <si>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</si>
  <si>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</si>
  <si>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</si>
  <si>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</si>
  <si>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</si>
  <si>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</si>
  <si>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 xml:space="preserve">3. Изменения  источников дефицита  бюджета  Тутаевского муниципального района на 2023 год </t>
  </si>
  <si>
    <t xml:space="preserve"> МТБ на мероприятия по борьбе с борщевиком Сосновского</t>
  </si>
  <si>
    <t>Субвенция на содержание МКУ социального обслуживания населения</t>
  </si>
  <si>
    <t>Выплата почетный донор</t>
  </si>
  <si>
    <t>Субвенция на денежные выплаты</t>
  </si>
  <si>
    <t>Субвенция на выплату ежемесячного пособия на ребенка</t>
  </si>
  <si>
    <t>ВСЕГО</t>
  </si>
  <si>
    <t>%</t>
  </si>
  <si>
    <t>Расходы на обеспечение мероприятий по организации населению услуг бань  в общих отделениях</t>
  </si>
  <si>
    <t>Расходы на содержание ОМС</t>
  </si>
  <si>
    <t>Обеспечение мероприятий  по переработке и утилизации ливневых стоков</t>
  </si>
  <si>
    <t>Обеспечение мероприятий по безопасности жителей города</t>
  </si>
  <si>
    <t>Поддержки деятельности социально-ориентированных некоммерческих организаций</t>
  </si>
  <si>
    <t>Обеспечение деятельности народных дружин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</si>
  <si>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</si>
  <si>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грузопассажирских  перевозок на речном транспорте</t>
  </si>
  <si>
    <t>Обеспечение   мероприятий в области  дорожного хозяйства  по повышению безопасности дорожного движения</t>
  </si>
  <si>
    <t>Расходы на финансирование дорожного хозяйства</t>
  </si>
  <si>
    <t>Содержание и организация деятельности дорожного хозяйства</t>
  </si>
  <si>
    <t>Обеспечение мероприятий по организации населению услуг торговли на селе</t>
  </si>
  <si>
    <t>Обеспечение мероприятий по содержанию,  реконструкции и капитальному ремонту муниципального жилищного фонда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</si>
  <si>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</si>
  <si>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</si>
  <si>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</si>
  <si>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по уличному освещению</t>
  </si>
  <si>
    <t>Мероприятия в области спорта и физической культуры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</si>
  <si>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</si>
  <si>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 xml:space="preserve">1. Изменения доходов бюджета Тутаевского муниципального района </t>
  </si>
  <si>
    <t>№п/п</t>
  </si>
  <si>
    <t>Наименование источника дохода</t>
  </si>
  <si>
    <t xml:space="preserve">Основание </t>
  </si>
  <si>
    <t>Налоговые и неналоговые доходы, всего</t>
  </si>
  <si>
    <t>в том числе:</t>
  </si>
  <si>
    <t>Налоговые доходы</t>
  </si>
  <si>
    <t>Налог на доходы физических лиц</t>
  </si>
  <si>
    <t>182 101 02 000 01 0000 110</t>
  </si>
  <si>
    <t>Единый сельскохозяйственный налог</t>
  </si>
  <si>
    <t>182 105 03010 01 0000 110</t>
  </si>
  <si>
    <t>Налог, взимаемый в связи с патентной системой налогообложения</t>
  </si>
  <si>
    <t>182 105 04020 02 0000110</t>
  </si>
  <si>
    <t>182 107 01020 01 0000 110</t>
  </si>
  <si>
    <t>Акцизы</t>
  </si>
  <si>
    <t>Неналоговые доходы</t>
  </si>
  <si>
    <t>Дивиденды по акциям</t>
  </si>
  <si>
    <t>Арендная плата за землю</t>
  </si>
  <si>
    <t>Доходы от сдачу в аренду имущества</t>
  </si>
  <si>
    <t>Плата за негативное воздействие на окружающую среду</t>
  </si>
  <si>
    <t>048 112 01000 01 0000 120</t>
  </si>
  <si>
    <t>Прочие доходы от использования имущества ( плата за установку рекламных конструкций)</t>
  </si>
  <si>
    <t>950 111 09080 05 0000 120</t>
  </si>
  <si>
    <t>Прочие доходы от оказания платных услуг (работ) получателями средств бюджетов муниципальных районов</t>
  </si>
  <si>
    <t>953 1 13 01995 05 0000 130</t>
  </si>
  <si>
    <t>Доходы от продажи земельных участков</t>
  </si>
  <si>
    <t>Доходы от реализации имущества</t>
  </si>
  <si>
    <t>952 114 02053 05 0000 410</t>
  </si>
  <si>
    <t xml:space="preserve">Безвозмездные поступления </t>
  </si>
  <si>
    <t>Безвозмездные поступления из других бюджетов бюджетной системы</t>
  </si>
  <si>
    <t>Дотации бюджетов субъектов Российской Федерации и муниципальных образований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</si>
  <si>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</si>
  <si>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955 202 19999 05 1004 150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</si>
  <si>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</si>
  <si>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</si>
  <si>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</si>
  <si>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950 202 19999 05 1008 150</t>
  </si>
  <si>
    <t>Субсидии бюджетам субъектов Российской Федерации и муниципальных образований (межбюджетные субсидии)</t>
  </si>
  <si>
    <t>950 202 20041 05 0000 150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</si>
  <si>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</si>
  <si>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Уведомления из областного бюджета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</si>
  <si>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</si>
  <si>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по патриотическому воспитанию граждан</t>
  </si>
  <si>
    <t>Субсидия на осуществление деятельности в сфере молодежной политики  социальными учреждениями молодежи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</si>
  <si>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</si>
  <si>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</si>
  <si>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950 2 02 29999 05 2032 150</t>
  </si>
  <si>
    <t>Субсидия на реализацию муниципальных программ поддержки социально ориентированных некоммерческих организаций</t>
  </si>
  <si>
    <t>950 202 29999 05 2034 150</t>
  </si>
  <si>
    <t>Субсидия на повышение оплаты труда отдельных категорий  работников муниципальных учреждений в сфере образования</t>
  </si>
  <si>
    <t>Субсидия на повышение оплаты труда работников муниципальных учреждений в сфере культуры</t>
  </si>
  <si>
    <t>Субсидия на обеспечение трудоустройства несовершеннолетних граждан на временные рабочие места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</si>
  <si>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</si>
  <si>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Субвенции бюджетам субъектов Российской Федерации и муниципальных образований</t>
  </si>
  <si>
    <t>Субвенция на предоставление гражданам субсидий на оплату жилого помещения и коммунальных услуг</t>
  </si>
  <si>
    <t>954 2 02 30022 05 0000 150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</si>
  <si>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</si>
  <si>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954 202 30024 05 3003 150</t>
  </si>
  <si>
    <t>954 202 20024 05 3004 150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</si>
  <si>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</si>
  <si>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</si>
  <si>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</si>
  <si>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</si>
  <si>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</si>
  <si>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</si>
  <si>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</si>
  <si>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</si>
  <si>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954 202 30024 05 3019 150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</si>
  <si>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</si>
  <si>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954 202 30024 05 3020 150</t>
  </si>
  <si>
    <t>Субвенция на оказание социальной помощи отдельным категориям  граждан</t>
  </si>
  <si>
    <t>954 202 30024 05 3022 150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</si>
  <si>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</si>
  <si>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</si>
  <si>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Субвенция на организацию мероприятий при осуществлении деятельности по обращению с животными без владельцев</t>
  </si>
  <si>
    <t>950 202 30024 05 3027 150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</si>
  <si>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</si>
  <si>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</si>
  <si>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954 202 30024 05 3029 150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</si>
  <si>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</si>
  <si>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</si>
  <si>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частичную оплату стоимости путевки в организации отдыха детей и их оздоровления</t>
  </si>
  <si>
    <t>953 202 30024 05 3033 150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</si>
  <si>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</si>
  <si>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954 202 30024 05 3036 150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</si>
  <si>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</si>
  <si>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954 202 30024 05 3037 150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</si>
  <si>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</si>
  <si>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954 2 02 30024 05 3041 150</t>
  </si>
  <si>
    <t>954 202 30024 05 3042 150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</si>
  <si>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</si>
  <si>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954 202 35084 05 0000 150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</si>
  <si>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</si>
  <si>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954 202 35220 05 0000 150</t>
  </si>
  <si>
    <t>Субвенция на оплату жилищно -  коммунальных услуг отдельным категориям граждан за счет средств федерального бюджета</t>
  </si>
  <si>
    <t>954 202 35250 05 0000 150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</si>
  <si>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</si>
  <si>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954 202 35302 05 0000 150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</si>
  <si>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</si>
  <si>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</si>
  <si>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</si>
  <si>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</si>
  <si>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954 202 35462 05 0000 150</t>
  </si>
  <si>
    <t>Субвенции бюджетам муниципальных районов на государственную регистрацию актов гражданского состояния</t>
  </si>
  <si>
    <t>950 202 35930 05 0000 150</t>
  </si>
  <si>
    <t>Иные межбюджетные трансферты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</si>
  <si>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</si>
  <si>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Межбюджетные трансферты на   содержание органов местного самоуправления</t>
  </si>
  <si>
    <t>955 202 40014 05 4601 150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</si>
  <si>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</si>
  <si>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952 202 40014 05 4602 150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</si>
  <si>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</si>
  <si>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950 202 40014 05 4603 150</t>
  </si>
  <si>
    <t>Межбюджетные трансферты на обеспечение мероприятий по дорожной деятельности</t>
  </si>
  <si>
    <t>950 202 40014 05 4604 150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</si>
  <si>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</si>
  <si>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950 202 40014 05 4605 150</t>
  </si>
  <si>
    <t>Межбюджетные трансферты на создание условий для предоставления транспортных услуг населению</t>
  </si>
  <si>
    <t>950 202 40014 05 4606 150</t>
  </si>
  <si>
    <t>Межбюджетные трансферты на обеспечение мероприятий по участию в профилактике терроризма и экстремизма</t>
  </si>
  <si>
    <t>950 202 40014 05 4607 150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</si>
  <si>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</si>
  <si>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950 202 40014 05 4609 150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</si>
  <si>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</si>
  <si>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956 202 40014 05 4610 150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</si>
  <si>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</si>
  <si>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953 202 40014 05 4612 150</t>
  </si>
  <si>
    <t>Межбюджетные трансферты на организацию благоустройства территории поселения</t>
  </si>
  <si>
    <t>950 202 40014 05 4613 150</t>
  </si>
  <si>
    <t>Межбюджетные трансферты на обеспечение мероприятий по  формированию современной городской среды</t>
  </si>
  <si>
    <t>950 202 40014 05 4614 150</t>
  </si>
  <si>
    <t>Межбюджетные трансферты на организацию ритуальных услуг и содержание мест захоронения</t>
  </si>
  <si>
    <t>950 202 40014 05 4615 150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</si>
  <si>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</si>
  <si>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950 202 40014 05 4617 150</t>
  </si>
  <si>
    <t>Межбюджетные трансферты на создание условий для деятельности народных дружин</t>
  </si>
  <si>
    <t>956 202 40014 05 4618 150</t>
  </si>
  <si>
    <t>950 202 40014 05 4619 150</t>
  </si>
  <si>
    <t>Межбюджетные трансферты на обеспечение мероприятий по содержанию  военно- мемориального комплекса</t>
  </si>
  <si>
    <t>956 202 40014 05 4621 150</t>
  </si>
  <si>
    <t>Межбюджетные трансферты на дополнительные меры социальной поддержки и социальной помощи для отдельных категорий граждан</t>
  </si>
  <si>
    <t>954 202 40014 05 4622 150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</si>
  <si>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</si>
  <si>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950 202 40014 05 4625 150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</si>
  <si>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</si>
  <si>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</si>
  <si>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</si>
  <si>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</si>
  <si>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</si>
  <si>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954 202 49999 05 4007 150</t>
  </si>
  <si>
    <t>Межбюджетные трансферты на проведение комплекса кадастровых работ на объектах газораспределения</t>
  </si>
  <si>
    <t>952 202 49999 05 4009 150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</si>
  <si>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</si>
  <si>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956 202 49999 05 4011 150</t>
  </si>
  <si>
    <t>Всего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</si>
  <si>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22.12.2022 №164-г "О бюджете Тутаевского муниципального района на 2023 год и на плановый период 2024 - 2025 годов"</t>
  </si>
  <si>
    <t>182 103 02000 01 0000 110</t>
  </si>
  <si>
    <t>950 202 19999 05 1009 150</t>
  </si>
  <si>
    <t>Дотации на реализацию мероприятий по обеспечению обязательных требований охраны объектов образования I-III категорий опасности</t>
  </si>
  <si>
    <t>Субсидия на финансирование дорожного хозяйства</t>
  </si>
  <si>
    <t>950 202 25098 05 0000 150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</si>
  <si>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</si>
  <si>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950 2 02 25519 05 0000 150</t>
  </si>
  <si>
    <t>950 202 25750 05 0000 150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</si>
  <si>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</si>
  <si>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950 2 02 25467 05 0000 150</t>
  </si>
  <si>
    <t>950 202 29999 05 2015 150</t>
  </si>
  <si>
    <t>950 202 29999 05 2009 150</t>
  </si>
  <si>
    <t>950 202 29999 05 2006 150</t>
  </si>
  <si>
    <t>950 2 02 29999 05 2037 150</t>
  </si>
  <si>
    <t>950 202 29999 05 2038 150</t>
  </si>
  <si>
    <t>950 202 29999 05 2049 150</t>
  </si>
  <si>
    <t>950 202 29999 05 2054 150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</si>
  <si>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 за счет средств областного бюджета</t>
  </si>
  <si>
    <t>950 202 27139 05 0000 150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</si>
  <si>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</si>
  <si>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Субвенция на освобождение от оплаты стоимости  проезда детей из многодетных семей, а также детей из семей, имеющих трех и более детей, в том числе детей в возрасте до 23 лет</t>
  </si>
  <si>
    <t>950 2 02 29999 05 2040 150</t>
  </si>
  <si>
    <t>950 202 30024 05 3006 150</t>
  </si>
  <si>
    <t>950 202 30024 05 3009 150</t>
  </si>
  <si>
    <t>950 202 30024 05 3010 150</t>
  </si>
  <si>
    <t xml:space="preserve">Субвенция на организацию образовательного процесса </t>
  </si>
  <si>
    <t>950 202 30024 05 3014 150</t>
  </si>
  <si>
    <t>950 202 30024 05 3017 150</t>
  </si>
  <si>
    <t>950 202 30024 05 3015 150</t>
  </si>
  <si>
    <t>950 202 35120 05 0000 150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</si>
  <si>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</si>
  <si>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среднего общего образования</t>
  </si>
  <si>
    <t>950 202 35303 05 0000 150</t>
  </si>
  <si>
    <t>950 202 35304 05 0000 150</t>
  </si>
  <si>
    <t>Межбюджетные трансферты на оказание поддержки деятельности социально ориентированным некоммерческим организациям и деятельности ТОС</t>
  </si>
  <si>
    <t>950 202 45453 05 0000 150</t>
  </si>
  <si>
    <t>950 202 45454 05 0000 150</t>
  </si>
  <si>
    <t>Межбюджетные трансферты, передаваемые бюджетам муниципальных районов на создание виртуальных концертных залов</t>
  </si>
  <si>
    <t>Межбюджетные трансферты, передаваемые бюджетам муниципальных районов на создание модельных муниципальных библиотек</t>
  </si>
  <si>
    <t>950 202 49999 05 4008 150</t>
  </si>
  <si>
    <t>950 202 49999 05 4018 150</t>
  </si>
  <si>
    <t>Межбюджетные трансферты на поддержку инициатив органов ученического самоуправления общеобразовательных организаций</t>
  </si>
  <si>
    <t>Межбюджетные трансферты на реализацию мероприятий по борьбе с борщевиком Сосновского</t>
  </si>
  <si>
    <t>954 202 30024 05 3021 150</t>
  </si>
  <si>
    <t>Субвенция на осуществление ежемесячной денежной выплаты на ребенка в возрасте от 3 до7 лет включительно в части расходов по доставке выплат получателям</t>
  </si>
  <si>
    <t>Уведомления поселений ТМР</t>
  </si>
  <si>
    <t>План доведен Главным администратором доходов - УФНС РФ по ЯО</t>
  </si>
  <si>
    <t>Исполнение судебных актов, актов других органов и должностных лиц, иных документов</t>
  </si>
  <si>
    <t>Итого изменения  по Программе</t>
  </si>
  <si>
    <t>Проектная деятельность и 5S</t>
  </si>
  <si>
    <t>Содержание ЦБС</t>
  </si>
  <si>
    <t>Субвенция на предоставление субсидии на оплату ЖКУ (ФБ)</t>
  </si>
  <si>
    <t>Субвенция на предоставление субсидии на оплату ЖКУ (ЯО)</t>
  </si>
  <si>
    <t xml:space="preserve">Компенсация взносов отд. категориям  на капремонт  </t>
  </si>
  <si>
    <t>Расходы на обеспечение подъездов к соц. объектам</t>
  </si>
  <si>
    <t>Расходы по строительство а/д в инд. парке "Тутаев"</t>
  </si>
  <si>
    <t>НП"Культура" МТБ на создание модельных библиотек</t>
  </si>
  <si>
    <t>Содержание ОМС</t>
  </si>
  <si>
    <t>РП "Спорт - норма жизни" строительство ледового дворца</t>
  </si>
  <si>
    <t>Субвенция на оказание соц. помощи отд.категороиям граждан</t>
  </si>
  <si>
    <t>Обеспечение деятельности ОМС в сфере соц. защиты населения</t>
  </si>
  <si>
    <t>Обеспечение мероприятий по благоустройству территории , предусмотренных по НПА ЯО (Чебаковское с/п)</t>
  </si>
  <si>
    <t>Капитальный ремонт системы теплоснабжения</t>
  </si>
  <si>
    <t>Муниципальная целевая программа "Развитие потребительского рынка Тутаевского муниципального района"</t>
  </si>
  <si>
    <t>Муниципальная целевая программа "Развитие предпринимательства в Тутаевском муниципальном районе"</t>
  </si>
  <si>
    <t>Муниципальная целевая программа "Санитарно- эпидемиологическая безопасность в Тутаевском  муниципальном районе"</t>
  </si>
  <si>
    <t>Мероприятия для проведения ремонта жилых помещений</t>
  </si>
  <si>
    <t>НП "Творческие люди"  выплату поощрений лучшим сельским ДК</t>
  </si>
  <si>
    <t>Субсидия на укрепление МТБ ДК в населенных пунктах с числом жителей до 50,0ты.человек</t>
  </si>
  <si>
    <t>Субсидия на осущ.деятельности в сфере молодежной политики</t>
  </si>
  <si>
    <t>Мероприятия по патриотическому воспитанию молодежи</t>
  </si>
  <si>
    <t>950 202 29999 05 2048 150</t>
  </si>
  <si>
    <t>Субсидия на проведение капитального ремонта муниципальных библиотек</t>
  </si>
  <si>
    <t>950 202 30024 05 3007 150</t>
  </si>
  <si>
    <t>950 202 30024 05 3028 150</t>
  </si>
  <si>
    <t>950 202 30024 05 3030 150</t>
  </si>
  <si>
    <t>950 202 30024 05 3031 150</t>
  </si>
  <si>
    <t>950 202 45519 05 0000 150</t>
  </si>
  <si>
    <t>Ликвидация Департамента образования и МУП "ЦООУ"</t>
  </si>
  <si>
    <t>120т.р. Уточнение вида расходов ( отмена конкурса физ.лиц.)</t>
  </si>
  <si>
    <t>строительство колодцев</t>
  </si>
  <si>
    <t>Мероприятия по патриотическому воспитанию ( восстановление расходов)</t>
  </si>
  <si>
    <t>Ликвидация Департамента культуры и МУ ЦОУК</t>
  </si>
  <si>
    <t>Содержание учреждений доп. Образования</t>
  </si>
  <si>
    <t>экономия при предоставлении услуг доп. Образования Созвездие</t>
  </si>
  <si>
    <t>оформление документов лицам без определенного места жительства</t>
  </si>
  <si>
    <t>Изготовление информационных материалов</t>
  </si>
  <si>
    <t>представление прокуратуры</t>
  </si>
  <si>
    <t>доп. работы по реализации  мероприятий на ремонт в рамках ШИБ</t>
  </si>
  <si>
    <t>Содержание ДДУ</t>
  </si>
  <si>
    <t>Содержание СОШ</t>
  </si>
  <si>
    <t>Расходы по БКД</t>
  </si>
  <si>
    <t>Содержание ЕДДС</t>
  </si>
  <si>
    <t>уточнение целевой статьи</t>
  </si>
  <si>
    <t>Межбюджетные трансферты, передаваемые бюджетам муниципальных районов на поддержку отрасли культуры</t>
  </si>
  <si>
    <t>Стипендия Главы</t>
  </si>
  <si>
    <t>Обеспечение мероприятий по проверке ПСД в гос. экспертизе</t>
  </si>
  <si>
    <t xml:space="preserve">Изготовление ПСД и гос. экспертиза на ремонт участков теплосетей </t>
  </si>
  <si>
    <t>Приобретение программных продуктов</t>
  </si>
  <si>
    <t>Содержание и ремонт а/дорог</t>
  </si>
  <si>
    <t xml:space="preserve">  2. Изменения  расходов  бюджета Тутаевского муниципального района на 2023 год и плановый период 2024-2025гг     (4-я редакция  август 2023)</t>
  </si>
  <si>
    <t>Налог на добычу общераспространенных полезных ископаемых</t>
  </si>
  <si>
    <t>90 202 35179 05 0000 150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</si>
  <si>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</si>
  <si>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950 202 49999 05 4019 150</t>
  </si>
  <si>
    <t>950 202 49999 05 4021 150</t>
  </si>
  <si>
    <t>Межбюджетные трансферты на повышение антитеррористической защищенности объектов образования</t>
  </si>
  <si>
    <t>Межбюджетные трансферты на проведение комплекса кадастровых работ на объектах водного хозяйства</t>
  </si>
  <si>
    <t>Проведение комплекса кадастровых работ на объектах водоснабжения</t>
  </si>
  <si>
    <t>ремонт колодцев</t>
  </si>
  <si>
    <t>407,0тыс. Рублей ДФ- приобретение Wip Net Coordinator  для бесперебойной работы серверов</t>
  </si>
  <si>
    <t>ДО  не достаточно БА на оплату налога на имущество (гараж  в 2023 году передан Администрации)</t>
  </si>
  <si>
    <t>Муниципальная пенсия</t>
  </si>
  <si>
    <t>Увеличение БА в связи  с утверждением нового порядка расчета мун. пенсии и с изменением формулы расчета в соответствии с законодательством РФ, + индексация окладов + увеличение количества получателей</t>
  </si>
  <si>
    <t>ЦБ -1675895,0 т.р. 50%  потребности в БА на З/П и налоги   Приобретение антивируса Касперски  + 150,0 т..р.; +50.,0т.р.хозтовар и  канцтовары</t>
  </si>
  <si>
    <t>Содержание подведомственных учреждений МКУ ТМР "ЦБ"</t>
  </si>
  <si>
    <t>Экономия при торгах ( перераспределены на школьный автобус)</t>
  </si>
  <si>
    <t>99 000,00 рублей . уточнение вида расходов на строительство колодцев  ( д. Малое Масленниково)</t>
  </si>
  <si>
    <t>Госэкспертиза ПСД на строительство газовых котельных</t>
  </si>
  <si>
    <t>перераспределены на Гос экспертизу ПСД</t>
  </si>
  <si>
    <t>Содержание подведомственных учреждений МКУ ТМР "ЕДДС"</t>
  </si>
  <si>
    <t xml:space="preserve"> 54684, 0  рублей ДТиСР; 177 723,00 трублей -ЕДДС</t>
  </si>
  <si>
    <t>восстановление БА перераспределеных с мировых соглашений</t>
  </si>
  <si>
    <t>2 770,0 тыс. рублей  50% потребности БА для выплаты з/п; 200 тыс. рублей ГСМ</t>
  </si>
  <si>
    <t>Оценка недвижимости, признание прав и регулирование отношений по муниципальной собственности</t>
  </si>
  <si>
    <t xml:space="preserve"> перераспределены 1500,00 тыс. рублей на з/пл, 200 тыс. рублей на ГСМ</t>
  </si>
  <si>
    <t xml:space="preserve">невостребованные БА при  ликвидации  </t>
  </si>
  <si>
    <t>Перевозкка детей  находящихся в трудной жизненной ситуации до ДОЛ</t>
  </si>
  <si>
    <t>проезд футбольной команды на фестиваль г. Сочи</t>
  </si>
  <si>
    <t>Проведение культурно-массовых мероприятий</t>
  </si>
  <si>
    <t>проведение Дня города</t>
  </si>
  <si>
    <t>Выполнение иных обязательств органов местного самоуправления</t>
  </si>
  <si>
    <t>Содержание спасательной станции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</si>
  <si>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</si>
  <si>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Перераспределение на приобретение программного обеспечения(системы БАРС)</t>
  </si>
  <si>
    <t>обеспечение мероприятий по информатизации (программы, оборудование)</t>
  </si>
  <si>
    <t>Субвенции бюджетам муниципальных районов на ежемесячное денежное вознаграждение за классное руководство педагогическим работникам</t>
  </si>
  <si>
    <t xml:space="preserve">950 111 05000 05 0000 120 </t>
  </si>
  <si>
    <t>950 111 01050 05 0000 120</t>
  </si>
  <si>
    <t>950 111 05013 13 0000 120, 950 111 05025 05 0000 120</t>
  </si>
  <si>
    <t>950 114 06013 13 0000 430, 950 114 06013 05 0000 430</t>
  </si>
  <si>
    <t>Межбюджетные трасферты поселениям (Дотация на реализацию мероприятий, предусмотренных нормативными правовыми актами органов государственной власти Ярославской области)</t>
  </si>
  <si>
    <t>99.0.00</t>
  </si>
  <si>
    <t>В КСП и ЛСП поощрение</t>
  </si>
  <si>
    <t>Письмо Главного администратора доходов (УМИ АТМР)</t>
  </si>
  <si>
    <t>Письмо Главного администратора доходов (УОиС АТМР)</t>
  </si>
  <si>
    <t>3 000,00 тыс. руб.-школьный автобус; 548,00 тыс. руб. содержание Верещагинской школы; 40680,00 руб. экспаертиза ПСД Павловская школа; 27600 руб. посудомоечная машина Фоминская школа; 32000 руб. замена тахографа Константиновская СОШ; Земельный налог - 1838009,00 рублей</t>
  </si>
  <si>
    <t>150 000,00.р.  Стирка белья; 29688,00. руб - морозильная камера  д/с 25; 58050,00 руб. ремонт кухонного оборудования д/с 11;земельный налог - 466 323,00руб.; +50000</t>
  </si>
  <si>
    <t>Содержание учреждений культуры</t>
  </si>
  <si>
    <t>Дефицит  бюджета                         3 - я редакция</t>
  </si>
  <si>
    <t>Дефицит  бюджета                                   4-я редакция</t>
  </si>
  <si>
    <t>Содержание учереждений</t>
  </si>
  <si>
    <t>земельный налог</t>
  </si>
  <si>
    <t>Администрация 6 212 450,00 рублей; Глава -204 892,0 рублей;Управление имущества 1438181,0 рублей Увеличение БА в связи  индексацией окладов + увеличение восстановление снятых БА на софинансирование работ по замене труб ( 50% от потребности) ; +251784,00 рублей (250т.р. Ремонт кабинетов 2023, +1784 оплата транспортного налога);+200 тыс. рублей  система БАРС для  УМИ (восстановление); Содержание КСП  + 141 594,00 рублей;+27848 рублей - ДК перераспределена дотация на сокращение ; 885245,00 рублей дотация на поощрение команд+ сокращение ( область)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</si>
</sst>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#,##0.00;[Red]#,##0.00"/>
    <numFmt numFmtId="166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8" fillId="0" borderId="0"/>
  </cellStyleXfs>
  <cellXfs count="300">
    <xf numFmtId="0" fontId="0" fillId="0" borderId="0" xfId="0"/>
    <xf numFmtId="4" fontId="0" fillId="0" borderId="0" xfId="0" applyNumberForma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5" fillId="2" borderId="4" xfId="0" applyFont="1" applyFill="1" applyBorder="1" applyAlignment="1">
      <alignment horizontal="left" wrapText="1"/>
    </xf>
    <xf numFmtId="49" fontId="5" fillId="2" borderId="18" xfId="0" applyNumberFormat="1" applyFont="1" applyFill="1" applyBorder="1" applyAlignment="1">
      <alignment horizontal="center" wrapText="1"/>
    </xf>
    <xf numFmtId="4" fontId="5" fillId="2" borderId="18" xfId="0" applyNumberFormat="1" applyFont="1" applyFill="1" applyBorder="1" applyAlignment="1">
      <alignment wrapText="1"/>
    </xf>
    <xf numFmtId="10" fontId="6" fillId="2" borderId="18" xfId="0" applyNumberFormat="1" applyFont="1" applyFill="1" applyBorder="1" applyAlignment="1">
      <alignment wrapText="1"/>
    </xf>
    <xf numFmtId="4" fontId="5" fillId="2" borderId="5" xfId="0" applyNumberFormat="1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0" fontId="7" fillId="3" borderId="15" xfId="0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wrapText="1"/>
    </xf>
    <xf numFmtId="10" fontId="7" fillId="3" borderId="6" xfId="0" applyNumberFormat="1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6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4" fontId="6" fillId="0" borderId="6" xfId="0" applyNumberFormat="1" applyFont="1" applyBorder="1" applyAlignment="1">
      <alignment wrapText="1"/>
    </xf>
    <xf numFmtId="0" fontId="7" fillId="3" borderId="16" xfId="0" applyFont="1" applyFill="1" applyBorder="1" applyAlignment="1">
      <alignment horizontal="left" wrapText="1"/>
    </xf>
    <xf numFmtId="49" fontId="7" fillId="3" borderId="1" xfId="0" applyNumberFormat="1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wrapText="1"/>
    </xf>
    <xf numFmtId="4" fontId="6" fillId="7" borderId="1" xfId="0" applyNumberFormat="1" applyFont="1" applyFill="1" applyBorder="1" applyAlignment="1">
      <alignment wrapText="1"/>
    </xf>
    <xf numFmtId="0" fontId="7" fillId="3" borderId="16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horizontal="left" wrapText="1"/>
    </xf>
    <xf numFmtId="49" fontId="6" fillId="0" borderId="8" xfId="0" applyNumberFormat="1" applyFont="1" applyBorder="1" applyAlignment="1">
      <alignment horizontal="center" wrapText="1"/>
    </xf>
    <xf numFmtId="4" fontId="6" fillId="0" borderId="8" xfId="0" applyNumberFormat="1" applyFont="1" applyBorder="1" applyAlignment="1">
      <alignment wrapText="1"/>
    </xf>
    <xf numFmtId="10" fontId="6" fillId="0" borderId="8" xfId="0" applyNumberFormat="1" applyFont="1" applyBorder="1" applyAlignment="1">
      <alignment wrapText="1"/>
    </xf>
    <xf numFmtId="4" fontId="6" fillId="7" borderId="8" xfId="0" applyNumberFormat="1" applyFont="1" applyFill="1" applyBorder="1" applyAlignment="1">
      <alignment wrapText="1"/>
    </xf>
    <xf numFmtId="49" fontId="7" fillId="5" borderId="1" xfId="0" applyNumberFormat="1" applyFont="1" applyFill="1" applyBorder="1" applyAlignment="1">
      <alignment horizontal="center" wrapText="1"/>
    </xf>
    <xf numFmtId="49" fontId="6" fillId="6" borderId="1" xfId="0" applyNumberFormat="1" applyFont="1" applyFill="1" applyBorder="1" applyAlignment="1">
      <alignment horizontal="center" wrapText="1"/>
    </xf>
    <xf numFmtId="49" fontId="6" fillId="6" borderId="8" xfId="0" applyNumberFormat="1" applyFont="1" applyFill="1" applyBorder="1" applyAlignment="1">
      <alignment horizontal="center" wrapText="1"/>
    </xf>
    <xf numFmtId="4" fontId="6" fillId="2" borderId="18" xfId="0" applyNumberFormat="1" applyFont="1" applyFill="1" applyBorder="1" applyAlignment="1">
      <alignment wrapText="1"/>
    </xf>
    <xf numFmtId="0" fontId="6" fillId="6" borderId="16" xfId="1" applyFont="1" applyFill="1" applyBorder="1" applyAlignment="1">
      <alignment horizontal="left" wrapText="1"/>
    </xf>
    <xf numFmtId="0" fontId="6" fillId="6" borderId="20" xfId="1" applyFont="1" applyFill="1" applyBorder="1" applyAlignment="1">
      <alignment horizontal="left" wrapText="1"/>
    </xf>
    <xf numFmtId="49" fontId="6" fillId="2" borderId="18" xfId="0" applyNumberFormat="1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left" wrapText="1"/>
    </xf>
    <xf numFmtId="0" fontId="6" fillId="8" borderId="16" xfId="0" applyFont="1" applyFill="1" applyBorder="1" applyAlignment="1">
      <alignment horizontal="left" wrapText="1"/>
    </xf>
    <xf numFmtId="0" fontId="6" fillId="6" borderId="16" xfId="0" applyFont="1" applyFill="1" applyBorder="1" applyAlignment="1">
      <alignment horizontal="left" wrapText="1"/>
    </xf>
    <xf numFmtId="0" fontId="6" fillId="6" borderId="20" xfId="0" applyFont="1" applyFill="1" applyBorder="1" applyAlignment="1">
      <alignment horizontal="left" wrapText="1"/>
    </xf>
    <xf numFmtId="0" fontId="6" fillId="0" borderId="2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0" fontId="6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4" fontId="5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2" applyNumberFormat="1" applyFont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4" fontId="7" fillId="12" borderId="1" xfId="2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4" fontId="6" fillId="7" borderId="1" xfId="2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4" fontId="6" fillId="12" borderId="1" xfId="0" applyNumberFormat="1" applyFont="1" applyFill="1" applyBorder="1" applyAlignment="1">
      <alignment vertical="center" wrapText="1"/>
    </xf>
    <xf numFmtId="4" fontId="5" fillId="12" borderId="1" xfId="2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166" fontId="5" fillId="3" borderId="1" xfId="2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3" fontId="10" fillId="7" borderId="1" xfId="0" applyNumberFormat="1" applyFont="1" applyFill="1" applyBorder="1" applyAlignment="1">
      <alignment horizontal="left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166" fontId="6" fillId="7" borderId="1" xfId="2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12" fillId="0" borderId="1" xfId="0" applyFont="1" applyBorder="1"/>
    <xf numFmtId="166" fontId="6" fillId="0" borderId="1" xfId="2" applyNumberFormat="1" applyFont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165" fontId="7" fillId="7" borderId="1" xfId="2" applyNumberFormat="1" applyFont="1" applyFill="1" applyBorder="1" applyAlignment="1">
      <alignment vertical="center" wrapText="1"/>
    </xf>
    <xf numFmtId="3" fontId="6" fillId="7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66" fontId="5" fillId="12" borderId="1" xfId="2" applyNumberFormat="1" applyFont="1" applyFill="1" applyBorder="1" applyAlignment="1">
      <alignment horizontal="center" vertical="center" wrapText="1"/>
    </xf>
    <xf numFmtId="14" fontId="7" fillId="12" borderId="1" xfId="0" applyNumberFormat="1" applyFont="1" applyFill="1" applyBorder="1" applyAlignment="1">
      <alignment vertical="center" wrapText="1"/>
    </xf>
    <xf numFmtId="166" fontId="7" fillId="12" borderId="1" xfId="2" applyNumberFormat="1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vertical="center" wrapText="1"/>
    </xf>
    <xf numFmtId="0" fontId="10" fillId="7" borderId="24" xfId="0" applyFont="1" applyFill="1" applyBorder="1" applyAlignment="1">
      <alignment vertical="center" wrapText="1"/>
    </xf>
    <xf numFmtId="165" fontId="6" fillId="7" borderId="1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0" fontId="6" fillId="0" borderId="24" xfId="3" applyFont="1" applyBorder="1" applyAlignment="1" applyProtection="1">
      <alignment vertical="center" wrapText="1"/>
      <protection hidden="1"/>
    </xf>
    <xf numFmtId="0" fontId="10" fillId="0" borderId="24" xfId="3" applyFont="1" applyBorder="1" applyAlignment="1" applyProtection="1">
      <alignment vertical="center" wrapText="1"/>
      <protection hidden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165" fontId="7" fillId="0" borderId="1" xfId="2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center" vertical="center"/>
    </xf>
    <xf numFmtId="10" fontId="5" fillId="2" borderId="18" xfId="0" applyNumberFormat="1" applyFont="1" applyFill="1" applyBorder="1" applyAlignment="1">
      <alignment wrapText="1"/>
    </xf>
    <xf numFmtId="10" fontId="6" fillId="7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4" fontId="5" fillId="2" borderId="12" xfId="0" applyNumberFormat="1" applyFont="1" applyFill="1" applyBorder="1" applyAlignment="1">
      <alignment wrapText="1"/>
    </xf>
    <xf numFmtId="4" fontId="5" fillId="2" borderId="10" xfId="0" applyNumberFormat="1" applyFont="1" applyFill="1" applyBorder="1" applyAlignment="1">
      <alignment wrapText="1"/>
    </xf>
    <xf numFmtId="4" fontId="5" fillId="3" borderId="6" xfId="0" applyNumberFormat="1" applyFont="1" applyFill="1" applyBorder="1" applyAlignment="1">
      <alignment wrapText="1"/>
    </xf>
    <xf numFmtId="10" fontId="6" fillId="7" borderId="8" xfId="0" applyNumberFormat="1" applyFont="1" applyFill="1" applyBorder="1" applyAlignment="1">
      <alignment wrapText="1"/>
    </xf>
    <xf numFmtId="49" fontId="7" fillId="5" borderId="6" xfId="0" applyNumberFormat="1" applyFont="1" applyFill="1" applyBorder="1" applyAlignment="1">
      <alignment horizontal="center" wrapText="1"/>
    </xf>
    <xf numFmtId="4" fontId="7" fillId="2" borderId="18" xfId="0" applyNumberFormat="1" applyFont="1" applyFill="1" applyBorder="1" applyAlignment="1">
      <alignment wrapText="1"/>
    </xf>
    <xf numFmtId="4" fontId="7" fillId="2" borderId="5" xfId="0" applyNumberFormat="1" applyFont="1" applyFill="1" applyBorder="1" applyAlignment="1">
      <alignment wrapText="1"/>
    </xf>
    <xf numFmtId="164" fontId="5" fillId="4" borderId="18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wrapText="1"/>
    </xf>
    <xf numFmtId="10" fontId="6" fillId="0" borderId="6" xfId="0" applyNumberFormat="1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7" fillId="12" borderId="1" xfId="0" applyFont="1" applyFill="1" applyBorder="1" applyAlignment="1">
      <alignment vertical="center" wrapText="1"/>
    </xf>
    <xf numFmtId="166" fontId="17" fillId="12" borderId="1" xfId="2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4" fontId="14" fillId="7" borderId="1" xfId="2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vertical="center" wrapText="1"/>
    </xf>
    <xf numFmtId="4" fontId="19" fillId="12" borderId="1" xfId="2" applyNumberFormat="1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4" fontId="17" fillId="3" borderId="1" xfId="2" applyNumberFormat="1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left" vertical="center" wrapText="1"/>
    </xf>
    <xf numFmtId="4" fontId="17" fillId="12" borderId="1" xfId="2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wrapText="1"/>
    </xf>
    <xf numFmtId="4" fontId="19" fillId="3" borderId="6" xfId="0" applyNumberFormat="1" applyFont="1" applyFill="1" applyBorder="1" applyAlignment="1">
      <alignment wrapText="1"/>
    </xf>
    <xf numFmtId="0" fontId="19" fillId="3" borderId="15" xfId="0" applyFont="1" applyFill="1" applyBorder="1" applyAlignment="1">
      <alignment horizontal="left" wrapText="1"/>
    </xf>
    <xf numFmtId="49" fontId="19" fillId="3" borderId="6" xfId="0" applyNumberFormat="1" applyFont="1" applyFill="1" applyBorder="1" applyAlignment="1">
      <alignment horizontal="center" wrapText="1"/>
    </xf>
    <xf numFmtId="10" fontId="19" fillId="3" borderId="6" xfId="0" applyNumberFormat="1" applyFont="1" applyFill="1" applyBorder="1" applyAlignment="1">
      <alignment wrapText="1"/>
    </xf>
    <xf numFmtId="0" fontId="14" fillId="0" borderId="16" xfId="0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center" wrapText="1"/>
    </xf>
    <xf numFmtId="10" fontId="14" fillId="0" borderId="1" xfId="0" applyNumberFormat="1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0" fontId="14" fillId="7" borderId="16" xfId="0" applyFont="1" applyFill="1" applyBorder="1" applyAlignment="1">
      <alignment horizontal="left" wrapText="1"/>
    </xf>
    <xf numFmtId="49" fontId="14" fillId="7" borderId="1" xfId="0" applyNumberFormat="1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left" wrapText="1"/>
    </xf>
    <xf numFmtId="49" fontId="17" fillId="2" borderId="18" xfId="0" applyNumberFormat="1" applyFont="1" applyFill="1" applyBorder="1" applyAlignment="1">
      <alignment horizontal="center" wrapText="1"/>
    </xf>
    <xf numFmtId="4" fontId="17" fillId="2" borderId="18" xfId="0" applyNumberFormat="1" applyFont="1" applyFill="1" applyBorder="1" applyAlignment="1">
      <alignment wrapText="1"/>
    </xf>
    <xf numFmtId="10" fontId="14" fillId="2" borderId="18" xfId="0" applyNumberFormat="1" applyFont="1" applyFill="1" applyBorder="1" applyAlignment="1">
      <alignment wrapText="1"/>
    </xf>
    <xf numFmtId="4" fontId="14" fillId="2" borderId="18" xfId="0" applyNumberFormat="1" applyFont="1" applyFill="1" applyBorder="1" applyAlignment="1">
      <alignment wrapText="1"/>
    </xf>
    <xf numFmtId="0" fontId="17" fillId="3" borderId="16" xfId="0" applyFont="1" applyFill="1" applyBorder="1" applyAlignment="1">
      <alignment horizontal="left" wrapText="1"/>
    </xf>
    <xf numFmtId="49" fontId="17" fillId="3" borderId="1" xfId="0" applyNumberFormat="1" applyFont="1" applyFill="1" applyBorder="1" applyAlignment="1">
      <alignment horizontal="center" wrapText="1"/>
    </xf>
    <xf numFmtId="4" fontId="17" fillId="3" borderId="1" xfId="0" applyNumberFormat="1" applyFont="1" applyFill="1" applyBorder="1" applyAlignment="1">
      <alignment wrapText="1"/>
    </xf>
    <xf numFmtId="10" fontId="17" fillId="3" borderId="1" xfId="0" applyNumberFormat="1" applyFont="1" applyFill="1" applyBorder="1" applyAlignment="1">
      <alignment wrapText="1"/>
    </xf>
    <xf numFmtId="0" fontId="14" fillId="0" borderId="20" xfId="0" applyFont="1" applyBorder="1" applyAlignment="1">
      <alignment horizontal="left" wrapText="1"/>
    </xf>
    <xf numFmtId="49" fontId="14" fillId="0" borderId="8" xfId="0" applyNumberFormat="1" applyFont="1" applyBorder="1" applyAlignment="1">
      <alignment horizontal="center" wrapText="1"/>
    </xf>
    <xf numFmtId="4" fontId="14" fillId="7" borderId="8" xfId="0" applyNumberFormat="1" applyFont="1" applyFill="1" applyBorder="1" applyAlignment="1">
      <alignment wrapText="1"/>
    </xf>
    <xf numFmtId="10" fontId="14" fillId="7" borderId="8" xfId="0" applyNumberFormat="1" applyFont="1" applyFill="1" applyBorder="1" applyAlignment="1">
      <alignment wrapText="1"/>
    </xf>
    <xf numFmtId="4" fontId="14" fillId="0" borderId="8" xfId="0" applyNumberFormat="1" applyFont="1" applyBorder="1" applyAlignment="1">
      <alignment wrapText="1"/>
    </xf>
    <xf numFmtId="10" fontId="14" fillId="0" borderId="8" xfId="0" applyNumberFormat="1" applyFont="1" applyBorder="1" applyAlignment="1">
      <alignment wrapText="1"/>
    </xf>
    <xf numFmtId="4" fontId="14" fillId="0" borderId="6" xfId="0" applyNumberFormat="1" applyFont="1" applyBorder="1" applyAlignment="1">
      <alignment wrapText="1"/>
    </xf>
    <xf numFmtId="0" fontId="17" fillId="2" borderId="4" xfId="0" applyFont="1" applyFill="1" applyBorder="1" applyAlignment="1">
      <alignment horizontal="left" vertical="center" wrapText="1"/>
    </xf>
    <xf numFmtId="10" fontId="17" fillId="2" borderId="18" xfId="0" applyNumberFormat="1" applyFont="1" applyFill="1" applyBorder="1" applyAlignment="1">
      <alignment wrapText="1"/>
    </xf>
    <xf numFmtId="0" fontId="17" fillId="3" borderId="15" xfId="0" applyFont="1" applyFill="1" applyBorder="1" applyAlignment="1">
      <alignment horizontal="left" wrapText="1"/>
    </xf>
    <xf numFmtId="49" fontId="17" fillId="3" borderId="6" xfId="0" applyNumberFormat="1" applyFont="1" applyFill="1" applyBorder="1" applyAlignment="1">
      <alignment horizontal="center" wrapText="1"/>
    </xf>
    <xf numFmtId="4" fontId="17" fillId="3" borderId="6" xfId="0" applyNumberFormat="1" applyFont="1" applyFill="1" applyBorder="1" applyAlignment="1">
      <alignment wrapText="1"/>
    </xf>
    <xf numFmtId="10" fontId="17" fillId="3" borderId="6" xfId="0" applyNumberFormat="1" applyFont="1" applyFill="1" applyBorder="1" applyAlignment="1">
      <alignment wrapText="1"/>
    </xf>
    <xf numFmtId="0" fontId="19" fillId="3" borderId="16" xfId="0" applyFont="1" applyFill="1" applyBorder="1" applyAlignment="1">
      <alignment horizontal="left" wrapText="1"/>
    </xf>
    <xf numFmtId="49" fontId="19" fillId="3" borderId="1" xfId="0" applyNumberFormat="1" applyFont="1" applyFill="1" applyBorder="1" applyAlignment="1">
      <alignment horizontal="center" wrapText="1"/>
    </xf>
    <xf numFmtId="4" fontId="19" fillId="3" borderId="1" xfId="0" applyNumberFormat="1" applyFont="1" applyFill="1" applyBorder="1" applyAlignment="1">
      <alignment wrapText="1"/>
    </xf>
    <xf numFmtId="10" fontId="19" fillId="3" borderId="1" xfId="0" applyNumberFormat="1" applyFont="1" applyFill="1" applyBorder="1" applyAlignment="1">
      <alignment wrapText="1"/>
    </xf>
    <xf numFmtId="0" fontId="17" fillId="2" borderId="9" xfId="0" applyFont="1" applyFill="1" applyBorder="1" applyAlignment="1">
      <alignment horizontal="left" wrapText="1"/>
    </xf>
    <xf numFmtId="49" fontId="17" fillId="2" borderId="12" xfId="0" applyNumberFormat="1" applyFont="1" applyFill="1" applyBorder="1" applyAlignment="1">
      <alignment horizontal="center" wrapText="1"/>
    </xf>
    <xf numFmtId="4" fontId="17" fillId="2" borderId="12" xfId="0" applyNumberFormat="1" applyFont="1" applyFill="1" applyBorder="1" applyAlignment="1">
      <alignment wrapText="1"/>
    </xf>
    <xf numFmtId="10" fontId="14" fillId="2" borderId="12" xfId="0" applyNumberFormat="1" applyFont="1" applyFill="1" applyBorder="1" applyAlignment="1">
      <alignment wrapText="1"/>
    </xf>
    <xf numFmtId="10" fontId="17" fillId="2" borderId="12" xfId="0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4" fontId="17" fillId="0" borderId="14" xfId="0" applyNumberFormat="1" applyFont="1" applyBorder="1" applyAlignment="1">
      <alignment horizontal="center" wrapText="1"/>
    </xf>
    <xf numFmtId="4" fontId="17" fillId="0" borderId="11" xfId="0" applyNumberFormat="1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4" fontId="17" fillId="2" borderId="5" xfId="0" applyNumberFormat="1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17" fillId="9" borderId="4" xfId="0" applyFont="1" applyFill="1" applyBorder="1" applyAlignment="1">
      <alignment horizontal="left" vertical="center" wrapText="1"/>
    </xf>
    <xf numFmtId="49" fontId="17" fillId="9" borderId="18" xfId="0" applyNumberFormat="1" applyFont="1" applyFill="1" applyBorder="1" applyAlignment="1">
      <alignment horizontal="center" vertical="center" wrapText="1"/>
    </xf>
    <xf numFmtId="4" fontId="17" fillId="9" borderId="18" xfId="0" applyNumberFormat="1" applyFont="1" applyFill="1" applyBorder="1" applyAlignment="1">
      <alignment vertical="center" wrapText="1"/>
    </xf>
    <xf numFmtId="10" fontId="17" fillId="9" borderId="18" xfId="0" applyNumberFormat="1" applyFont="1" applyFill="1" applyBorder="1" applyAlignment="1">
      <alignment vertical="center" wrapText="1"/>
    </xf>
    <xf numFmtId="4" fontId="17" fillId="9" borderId="5" xfId="0" applyNumberFormat="1" applyFont="1" applyFill="1" applyBorder="1" applyAlignment="1">
      <alignment vertical="center" wrapText="1"/>
    </xf>
    <xf numFmtId="0" fontId="14" fillId="7" borderId="19" xfId="0" applyFont="1" applyFill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25" xfId="0" applyFont="1" applyBorder="1" applyAlignment="1">
      <alignment horizontal="left" wrapText="1"/>
    </xf>
    <xf numFmtId="49" fontId="14" fillId="7" borderId="23" xfId="0" applyNumberFormat="1" applyFont="1" applyFill="1" applyBorder="1" applyAlignment="1">
      <alignment horizontal="center" wrapText="1"/>
    </xf>
    <xf numFmtId="4" fontId="14" fillId="0" borderId="23" xfId="0" applyNumberFormat="1" applyFont="1" applyBorder="1" applyAlignment="1">
      <alignment wrapText="1"/>
    </xf>
    <xf numFmtId="10" fontId="14" fillId="0" borderId="23" xfId="0" applyNumberFormat="1" applyFont="1" applyBorder="1" applyAlignment="1">
      <alignment wrapText="1"/>
    </xf>
    <xf numFmtId="4" fontId="14" fillId="0" borderId="26" xfId="0" applyNumberFormat="1" applyFont="1" applyBorder="1" applyAlignment="1">
      <alignment wrapText="1"/>
    </xf>
    <xf numFmtId="10" fontId="14" fillId="7" borderId="1" xfId="0" applyNumberFormat="1" applyFont="1" applyFill="1" applyBorder="1" applyAlignment="1">
      <alignment wrapText="1"/>
    </xf>
    <xf numFmtId="10" fontId="14" fillId="0" borderId="6" xfId="0" applyNumberFormat="1" applyFont="1" applyBorder="1" applyAlignment="1">
      <alignment wrapText="1"/>
    </xf>
    <xf numFmtId="49" fontId="19" fillId="5" borderId="6" xfId="0" applyNumberFormat="1" applyFont="1" applyFill="1" applyBorder="1" applyAlignment="1">
      <alignment horizontal="center" wrapText="1"/>
    </xf>
    <xf numFmtId="0" fontId="14" fillId="0" borderId="16" xfId="0" applyFont="1" applyBorder="1" applyAlignment="1">
      <alignment horizontal="left" vertical="center" wrapText="1"/>
    </xf>
    <xf numFmtId="49" fontId="22" fillId="6" borderId="1" xfId="0" applyNumberFormat="1" applyFont="1" applyFill="1" applyBorder="1" applyAlignment="1">
      <alignment horizontal="center" wrapText="1"/>
    </xf>
    <xf numFmtId="0" fontId="14" fillId="0" borderId="21" xfId="0" applyFont="1" applyBorder="1" applyAlignment="1">
      <alignment wrapText="1"/>
    </xf>
    <xf numFmtId="0" fontId="14" fillId="0" borderId="15" xfId="0" applyFont="1" applyBorder="1" applyAlignment="1">
      <alignment horizontal="left" wrapText="1"/>
    </xf>
    <xf numFmtId="49" fontId="14" fillId="0" borderId="6" xfId="0" applyNumberFormat="1" applyFont="1" applyBorder="1" applyAlignment="1">
      <alignment horizontal="center" wrapText="1"/>
    </xf>
    <xf numFmtId="4" fontId="14" fillId="7" borderId="6" xfId="0" applyNumberFormat="1" applyFont="1" applyFill="1" applyBorder="1" applyAlignment="1">
      <alignment wrapText="1"/>
    </xf>
    <xf numFmtId="0" fontId="19" fillId="3" borderId="16" xfId="0" applyFont="1" applyFill="1" applyBorder="1" applyAlignment="1">
      <alignment horizontal="left" vertical="center" wrapText="1"/>
    </xf>
    <xf numFmtId="49" fontId="17" fillId="4" borderId="18" xfId="0" applyNumberFormat="1" applyFont="1" applyFill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0" fontId="14" fillId="0" borderId="20" xfId="0" applyFont="1" applyBorder="1" applyAlignment="1">
      <alignment horizontal="left" vertical="center" wrapText="1"/>
    </xf>
    <xf numFmtId="49" fontId="22" fillId="6" borderId="8" xfId="0" applyNumberFormat="1" applyFont="1" applyFill="1" applyBorder="1" applyAlignment="1">
      <alignment horizontal="center" wrapText="1"/>
    </xf>
    <xf numFmtId="4" fontId="14" fillId="13" borderId="1" xfId="0" applyNumberFormat="1" applyFont="1" applyFill="1" applyBorder="1" applyAlignment="1">
      <alignment wrapText="1"/>
    </xf>
    <xf numFmtId="0" fontId="17" fillId="10" borderId="4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wrapText="1"/>
    </xf>
    <xf numFmtId="4" fontId="17" fillId="11" borderId="4" xfId="0" applyNumberFormat="1" applyFont="1" applyFill="1" applyBorder="1" applyAlignment="1">
      <alignment horizontal="left" vertical="center" wrapText="1"/>
    </xf>
    <xf numFmtId="4" fontId="17" fillId="11" borderId="18" xfId="0" applyNumberFormat="1" applyFont="1" applyFill="1" applyBorder="1" applyAlignment="1">
      <alignment horizontal="center" vertical="center" wrapText="1"/>
    </xf>
    <xf numFmtId="4" fontId="17" fillId="11" borderId="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left" vertical="center" wrapText="1"/>
    </xf>
    <xf numFmtId="49" fontId="14" fillId="0" borderId="23" xfId="0" applyNumberFormat="1" applyFont="1" applyBorder="1" applyAlignment="1">
      <alignment horizontal="center" wrapText="1"/>
    </xf>
    <xf numFmtId="4" fontId="14" fillId="7" borderId="23" xfId="0" applyNumberFormat="1" applyFont="1" applyFill="1" applyBorder="1" applyAlignment="1">
      <alignment wrapText="1"/>
    </xf>
    <xf numFmtId="10" fontId="14" fillId="7" borderId="23" xfId="0" applyNumberFormat="1" applyFont="1" applyFill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4" fontId="14" fillId="0" borderId="1" xfId="2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65" fontId="14" fillId="0" borderId="1" xfId="0" applyNumberFormat="1" applyFont="1" applyBorder="1" applyAlignment="1">
      <alignment vertical="center" wrapText="1"/>
    </xf>
    <xf numFmtId="0" fontId="14" fillId="12" borderId="1" xfId="0" applyFont="1" applyFill="1" applyBorder="1" applyAlignment="1">
      <alignment vertical="center" wrapText="1"/>
    </xf>
    <xf numFmtId="165" fontId="19" fillId="7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4" fillId="3" borderId="1" xfId="2" applyNumberFormat="1" applyFont="1" applyFill="1" applyBorder="1" applyAlignment="1">
      <alignment horizontal="center" vertical="center" wrapText="1"/>
    </xf>
    <xf numFmtId="0" fontId="14" fillId="0" borderId="24" xfId="3" applyFont="1" applyBorder="1" applyAlignment="1" applyProtection="1">
      <alignment vertical="center" wrapText="1"/>
      <protection hidden="1"/>
    </xf>
    <xf numFmtId="0" fontId="15" fillId="0" borderId="24" xfId="3" applyFont="1" applyBorder="1" applyAlignment="1" applyProtection="1">
      <alignment vertical="center" wrapText="1"/>
      <protection hidden="1"/>
    </xf>
    <xf numFmtId="166" fontId="19" fillId="12" borderId="1" xfId="2" applyNumberFormat="1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vertical="center" wrapText="1"/>
    </xf>
    <xf numFmtId="0" fontId="15" fillId="7" borderId="24" xfId="0" applyFont="1" applyFill="1" applyBorder="1" applyAlignment="1">
      <alignment vertical="center" wrapText="1"/>
    </xf>
    <xf numFmtId="166" fontId="14" fillId="7" borderId="1" xfId="2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4" fontId="17" fillId="3" borderId="1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9" fillId="2" borderId="18" xfId="0" applyNumberFormat="1" applyFont="1" applyFill="1" applyBorder="1" applyAlignment="1">
      <alignment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49" fontId="29" fillId="0" borderId="1" xfId="0" applyNumberFormat="1" applyFont="1" applyBorder="1" applyAlignment="1">
      <alignment vertical="distributed" wrapText="1"/>
    </xf>
    <xf numFmtId="49" fontId="29" fillId="0" borderId="1" xfId="0" applyNumberFormat="1" applyFont="1" applyBorder="1" applyAlignment="1">
      <alignment horizontal="center" vertical="top" wrapText="1"/>
    </xf>
    <xf numFmtId="49" fontId="29" fillId="0" borderId="1" xfId="0" applyNumberFormat="1" applyFont="1" applyBorder="1" applyAlignment="1">
      <alignment horizontal="center" vertical="distributed" wrapText="1"/>
    </xf>
    <xf numFmtId="0" fontId="1" fillId="0" borderId="0" xfId="0" applyFont="1"/>
    <xf numFmtId="3" fontId="27" fillId="7" borderId="1" xfId="0" applyNumberFormat="1" applyFont="1" applyFill="1" applyBorder="1" applyAlignment="1">
      <alignment vertical="top" wrapText="1"/>
    </xf>
    <xf numFmtId="4" fontId="27" fillId="7" borderId="1" xfId="0" applyNumberFormat="1" applyFont="1" applyFill="1" applyBorder="1" applyAlignment="1">
      <alignment vertical="distributed" wrapText="1"/>
    </xf>
    <xf numFmtId="3" fontId="30" fillId="7" borderId="1" xfId="0" applyNumberFormat="1" applyFont="1" applyFill="1" applyBorder="1" applyAlignment="1">
      <alignment vertical="top" wrapText="1"/>
    </xf>
    <xf numFmtId="4" fontId="30" fillId="7" borderId="1" xfId="0" applyNumberFormat="1" applyFont="1" applyFill="1" applyBorder="1" applyAlignment="1">
      <alignment vertical="distributed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0" borderId="23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7" fillId="6" borderId="2" xfId="0" applyFont="1" applyFill="1" applyBorder="1" applyAlignment="1">
      <alignment horizontal="left" wrapText="1"/>
    </xf>
    <xf numFmtId="0" fontId="17" fillId="6" borderId="9" xfId="0" applyFont="1" applyFill="1" applyBorder="1" applyAlignment="1">
      <alignment horizontal="left" wrapText="1"/>
    </xf>
    <xf numFmtId="0" fontId="17" fillId="6" borderId="13" xfId="0" applyFont="1" applyFill="1" applyBorder="1" applyAlignment="1">
      <alignment horizontal="center" wrapText="1"/>
    </xf>
    <xf numFmtId="0" fontId="17" fillId="6" borderId="12" xfId="0" applyFont="1" applyFill="1" applyBorder="1" applyAlignment="1">
      <alignment horizontal="center" wrapText="1"/>
    </xf>
    <xf numFmtId="4" fontId="17" fillId="0" borderId="13" xfId="0" applyNumberFormat="1" applyFont="1" applyBorder="1" applyAlignment="1">
      <alignment horizontal="center" wrapText="1"/>
    </xf>
    <xf numFmtId="4" fontId="17" fillId="0" borderId="12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4" fontId="27" fillId="7" borderId="1" xfId="0" applyNumberFormat="1" applyFont="1" applyFill="1" applyBorder="1" applyAlignment="1">
      <alignment vertical="distributed" wrapText="1"/>
    </xf>
    <xf numFmtId="4" fontId="27" fillId="0" borderId="1" xfId="0" applyNumberFormat="1" applyFont="1" applyBorder="1" applyAlignment="1">
      <alignment vertical="distributed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5"/>
  <sheetViews>
    <sheetView topLeftCell="B105" workbookViewId="0">
      <selection activeCell="D9" sqref="D9"/>
    </sheetView>
  </sheetViews>
  <sheetFormatPr defaultRowHeight="15.05" x14ac:dyDescent="0.3"/>
  <cols>
    <col min="1" max="1" width="5.6640625" hidden="1" customWidth="1"/>
    <col min="2" max="2" width="31.5546875" customWidth="1"/>
    <col min="3" max="3" width="22.5546875" customWidth="1"/>
    <col min="4" max="4" width="33.5546875" customWidth="1"/>
    <col min="5" max="5" width="16.44140625" hidden="1" customWidth="1"/>
    <col min="6" max="6" width="15.33203125" hidden="1" customWidth="1"/>
    <col min="7" max="7" width="27" customWidth="1"/>
    <col min="8" max="8" width="15" bestFit="1" customWidth="1"/>
  </cols>
  <sheetData>
    <row r="1" spans="1:7" ht="62.2" customHeight="1" x14ac:dyDescent="0.3">
      <c r="A1" s="264" t="s">
        <v>315</v>
      </c>
      <c r="B1" s="264"/>
      <c r="C1" s="264"/>
      <c r="D1" s="264"/>
      <c r="E1" s="264"/>
      <c r="F1" s="264"/>
      <c r="G1" s="264"/>
    </row>
    <row r="2" spans="1:7" ht="105.75" customHeight="1" x14ac:dyDescent="0.3">
      <c r="A2" s="265" t="s">
        <v>159</v>
      </c>
      <c r="B2" s="265"/>
      <c r="C2" s="265"/>
      <c r="D2" s="265"/>
      <c r="E2" s="265"/>
      <c r="F2" s="265"/>
      <c r="G2" s="265"/>
    </row>
    <row r="3" spans="1:7" x14ac:dyDescent="0.3">
      <c r="A3" s="266" t="s">
        <v>160</v>
      </c>
      <c r="B3" s="266"/>
      <c r="C3" s="266"/>
      <c r="D3" s="266"/>
      <c r="E3" s="266"/>
      <c r="F3" s="266"/>
      <c r="G3" s="267"/>
    </row>
    <row r="4" spans="1:7" x14ac:dyDescent="0.3">
      <c r="A4" s="268" t="s">
        <v>161</v>
      </c>
      <c r="B4" s="270" t="s">
        <v>162</v>
      </c>
      <c r="C4" s="245"/>
      <c r="D4" s="246">
        <v>2023</v>
      </c>
      <c r="E4" s="246">
        <v>2024</v>
      </c>
      <c r="F4" s="246">
        <v>2025</v>
      </c>
      <c r="G4" s="268" t="s">
        <v>163</v>
      </c>
    </row>
    <row r="5" spans="1:7" ht="37.35" x14ac:dyDescent="0.3">
      <c r="A5" s="269"/>
      <c r="B5" s="271"/>
      <c r="C5" s="247"/>
      <c r="D5" s="248" t="s">
        <v>119</v>
      </c>
      <c r="E5" s="248" t="s">
        <v>119</v>
      </c>
      <c r="F5" s="248" t="s">
        <v>119</v>
      </c>
      <c r="G5" s="269"/>
    </row>
    <row r="6" spans="1:7" ht="30.8" customHeight="1" x14ac:dyDescent="0.3">
      <c r="A6" s="47"/>
      <c r="B6" s="135" t="s">
        <v>164</v>
      </c>
      <c r="C6" s="135"/>
      <c r="D6" s="136">
        <f>D8+D15</f>
        <v>10548000</v>
      </c>
      <c r="E6" s="136">
        <f t="shared" ref="E6:F6" si="0">E8+E15</f>
        <v>0</v>
      </c>
      <c r="F6" s="136">
        <f t="shared" si="0"/>
        <v>0</v>
      </c>
      <c r="G6" s="229"/>
    </row>
    <row r="7" spans="1:7" x14ac:dyDescent="0.3">
      <c r="A7" s="50"/>
      <c r="B7" s="226" t="s">
        <v>165</v>
      </c>
      <c r="C7" s="226"/>
      <c r="D7" s="228"/>
      <c r="E7" s="230"/>
      <c r="F7" s="230"/>
      <c r="G7" s="226"/>
    </row>
    <row r="8" spans="1:7" ht="24.05" customHeight="1" x14ac:dyDescent="0.3">
      <c r="A8" s="52"/>
      <c r="B8" s="130" t="s">
        <v>166</v>
      </c>
      <c r="C8" s="130"/>
      <c r="D8" s="131">
        <f>D9+D10+D12</f>
        <v>2625500</v>
      </c>
      <c r="E8" s="131">
        <f t="shared" ref="E8:F8" si="1">E14</f>
        <v>0</v>
      </c>
      <c r="F8" s="131">
        <f t="shared" si="1"/>
        <v>0</v>
      </c>
      <c r="G8" s="231"/>
    </row>
    <row r="9" spans="1:7" x14ac:dyDescent="0.3">
      <c r="A9" s="52"/>
      <c r="B9" s="127" t="s">
        <v>167</v>
      </c>
      <c r="C9" s="127" t="s">
        <v>168</v>
      </c>
      <c r="D9" s="129">
        <v>1931000</v>
      </c>
      <c r="E9" s="129"/>
      <c r="F9" s="129"/>
      <c r="G9" s="261" t="s">
        <v>362</v>
      </c>
    </row>
    <row r="10" spans="1:7" x14ac:dyDescent="0.3">
      <c r="A10" s="52"/>
      <c r="B10" s="127" t="s">
        <v>169</v>
      </c>
      <c r="C10" s="127" t="s">
        <v>170</v>
      </c>
      <c r="D10" s="129">
        <v>459500</v>
      </c>
      <c r="E10" s="232"/>
      <c r="F10" s="232"/>
      <c r="G10" s="262"/>
    </row>
    <row r="11" spans="1:7" ht="26.2" hidden="1" x14ac:dyDescent="0.3">
      <c r="A11" s="50"/>
      <c r="B11" s="127" t="s">
        <v>171</v>
      </c>
      <c r="C11" s="127" t="s">
        <v>172</v>
      </c>
      <c r="D11" s="228"/>
      <c r="E11" s="230"/>
      <c r="F11" s="230"/>
      <c r="G11" s="262"/>
    </row>
    <row r="12" spans="1:7" ht="26.2" x14ac:dyDescent="0.3">
      <c r="A12" s="50"/>
      <c r="B12" s="127" t="s">
        <v>417</v>
      </c>
      <c r="C12" s="127" t="s">
        <v>173</v>
      </c>
      <c r="D12" s="228">
        <v>235000</v>
      </c>
      <c r="E12" s="230"/>
      <c r="F12" s="230"/>
      <c r="G12" s="262"/>
    </row>
    <row r="13" spans="1:7" hidden="1" x14ac:dyDescent="0.3">
      <c r="A13" s="50"/>
      <c r="B13" s="226"/>
      <c r="C13" s="226"/>
      <c r="D13" s="228"/>
      <c r="E13" s="230"/>
      <c r="F13" s="230"/>
      <c r="G13" s="262"/>
    </row>
    <row r="14" spans="1:7" ht="65.3" hidden="1" customHeight="1" x14ac:dyDescent="0.3">
      <c r="A14" s="50"/>
      <c r="B14" s="226" t="s">
        <v>174</v>
      </c>
      <c r="C14" s="226" t="s">
        <v>316</v>
      </c>
      <c r="D14" s="129"/>
      <c r="E14" s="230"/>
      <c r="F14" s="233"/>
      <c r="G14" s="263"/>
    </row>
    <row r="15" spans="1:7" x14ac:dyDescent="0.3">
      <c r="A15" s="59"/>
      <c r="B15" s="130" t="s">
        <v>175</v>
      </c>
      <c r="C15" s="130"/>
      <c r="D15" s="131">
        <f>D16+D17+D18+D21+D22+D23</f>
        <v>7922500</v>
      </c>
      <c r="E15" s="131">
        <f>E17+E18+E19+E21+E22+E23+E24</f>
        <v>0</v>
      </c>
      <c r="F15" s="131">
        <f>F17+F18+F19+F21+F22+F23+F24</f>
        <v>0</v>
      </c>
      <c r="G15" s="130"/>
    </row>
    <row r="16" spans="1:7" x14ac:dyDescent="0.3">
      <c r="A16" s="59"/>
      <c r="B16" s="127" t="s">
        <v>176</v>
      </c>
      <c r="C16" s="127" t="s">
        <v>454</v>
      </c>
      <c r="D16" s="129">
        <v>-79000</v>
      </c>
      <c r="E16" s="129"/>
      <c r="F16" s="129"/>
      <c r="G16" s="276" t="s">
        <v>460</v>
      </c>
    </row>
    <row r="17" spans="1:8" ht="26.2" x14ac:dyDescent="0.3">
      <c r="A17" s="50"/>
      <c r="B17" s="127" t="s">
        <v>177</v>
      </c>
      <c r="C17" s="127" t="s">
        <v>455</v>
      </c>
      <c r="D17" s="228">
        <v>1200000</v>
      </c>
      <c r="E17" s="230"/>
      <c r="F17" s="230"/>
      <c r="G17" s="277"/>
    </row>
    <row r="18" spans="1:8" x14ac:dyDescent="0.3">
      <c r="A18" s="50"/>
      <c r="B18" s="127" t="s">
        <v>178</v>
      </c>
      <c r="C18" s="127" t="s">
        <v>453</v>
      </c>
      <c r="D18" s="228">
        <v>4500000</v>
      </c>
      <c r="E18" s="230"/>
      <c r="F18" s="230"/>
      <c r="G18" s="278"/>
    </row>
    <row r="19" spans="1:8" ht="26.2" hidden="1" x14ac:dyDescent="0.3">
      <c r="A19" s="50"/>
      <c r="B19" s="127" t="s">
        <v>179</v>
      </c>
      <c r="C19" s="127" t="s">
        <v>180</v>
      </c>
      <c r="D19" s="228"/>
      <c r="E19" s="234"/>
      <c r="F19" s="234"/>
      <c r="G19" s="226"/>
    </row>
    <row r="20" spans="1:8" ht="39.299999999999997" hidden="1" x14ac:dyDescent="0.3">
      <c r="A20" s="50"/>
      <c r="B20" s="127" t="s">
        <v>181</v>
      </c>
      <c r="C20" s="127" t="s">
        <v>182</v>
      </c>
      <c r="D20" s="228"/>
      <c r="E20" s="234"/>
      <c r="F20" s="234"/>
      <c r="G20" s="226"/>
    </row>
    <row r="21" spans="1:8" ht="39.299999999999997" x14ac:dyDescent="0.3">
      <c r="A21" s="50"/>
      <c r="B21" s="127" t="s">
        <v>183</v>
      </c>
      <c r="C21" s="127" t="s">
        <v>184</v>
      </c>
      <c r="D21" s="129">
        <v>-7398500</v>
      </c>
      <c r="E21" s="230"/>
      <c r="F21" s="230"/>
      <c r="G21" s="226" t="s">
        <v>461</v>
      </c>
    </row>
    <row r="22" spans="1:8" ht="26.2" x14ac:dyDescent="0.3">
      <c r="A22" s="50"/>
      <c r="B22" s="127" t="s">
        <v>185</v>
      </c>
      <c r="C22" s="127" t="s">
        <v>456</v>
      </c>
      <c r="D22" s="228">
        <v>5500000</v>
      </c>
      <c r="E22" s="230"/>
      <c r="F22" s="230"/>
      <c r="G22" s="276" t="s">
        <v>460</v>
      </c>
    </row>
    <row r="23" spans="1:8" ht="27" customHeight="1" x14ac:dyDescent="0.3">
      <c r="A23" s="50"/>
      <c r="B23" s="127" t="s">
        <v>186</v>
      </c>
      <c r="C23" s="127" t="s">
        <v>187</v>
      </c>
      <c r="D23" s="228">
        <v>4200000</v>
      </c>
      <c r="E23" s="230"/>
      <c r="F23" s="230"/>
      <c r="G23" s="278"/>
    </row>
    <row r="24" spans="1:8" hidden="1" x14ac:dyDescent="0.3">
      <c r="A24" s="50"/>
      <c r="B24" s="226"/>
      <c r="C24" s="235"/>
      <c r="D24" s="228"/>
      <c r="E24" s="230"/>
      <c r="F24" s="230"/>
      <c r="G24" s="226"/>
    </row>
    <row r="25" spans="1:8" x14ac:dyDescent="0.3">
      <c r="A25" s="47"/>
      <c r="B25" s="135" t="s">
        <v>188</v>
      </c>
      <c r="C25" s="135"/>
      <c r="D25" s="136">
        <f>D26</f>
        <v>116933934</v>
      </c>
      <c r="E25" s="48">
        <f>E26+E118</f>
        <v>0</v>
      </c>
      <c r="F25" s="48">
        <f>F26+F118</f>
        <v>0</v>
      </c>
      <c r="G25" s="49"/>
    </row>
    <row r="26" spans="1:8" ht="24.9" x14ac:dyDescent="0.3">
      <c r="A26" s="47"/>
      <c r="B26" s="135" t="s">
        <v>189</v>
      </c>
      <c r="C26" s="135"/>
      <c r="D26" s="136">
        <f>D27+D32+D54+D92</f>
        <v>116933934</v>
      </c>
      <c r="E26" s="48">
        <f t="shared" ref="E26:F26" si="2">E27+E32+E54+E92</f>
        <v>0</v>
      </c>
      <c r="F26" s="48">
        <f t="shared" si="2"/>
        <v>0</v>
      </c>
      <c r="G26" s="49"/>
    </row>
    <row r="27" spans="1:8" ht="49.75" customHeight="1" x14ac:dyDescent="0.3">
      <c r="A27" s="47"/>
      <c r="B27" s="137" t="s">
        <v>190</v>
      </c>
      <c r="C27" s="137"/>
      <c r="D27" s="138">
        <f>D28+D30+D31</f>
        <v>21579338</v>
      </c>
      <c r="E27" s="60">
        <f t="shared" ref="E27:F27" si="3">E28+E30+E31</f>
        <v>0</v>
      </c>
      <c r="F27" s="60">
        <f t="shared" si="3"/>
        <v>0</v>
      </c>
      <c r="G27" s="61"/>
    </row>
    <row r="28" spans="1:8" ht="65.45" x14ac:dyDescent="0.3">
      <c r="A28" s="47"/>
      <c r="B28" s="133" t="s">
        <v>191</v>
      </c>
      <c r="C28" s="134" t="s">
        <v>192</v>
      </c>
      <c r="D28" s="236">
        <v>21579338</v>
      </c>
      <c r="E28" s="48"/>
      <c r="F28" s="48"/>
      <c r="G28" s="279"/>
    </row>
    <row r="29" spans="1:8" ht="62.2" hidden="1" customHeight="1" x14ac:dyDescent="0.3">
      <c r="A29" s="47"/>
      <c r="B29" s="62" t="s">
        <v>193</v>
      </c>
      <c r="C29" s="63" t="s">
        <v>194</v>
      </c>
      <c r="D29" s="64"/>
      <c r="E29" s="65"/>
      <c r="F29" s="65"/>
      <c r="G29" s="280"/>
    </row>
    <row r="30" spans="1:8" ht="69.75" hidden="1" customHeight="1" x14ac:dyDescent="0.3">
      <c r="A30" s="47"/>
      <c r="B30" s="62" t="s">
        <v>195</v>
      </c>
      <c r="C30" s="63" t="s">
        <v>196</v>
      </c>
      <c r="D30" s="64"/>
      <c r="E30" s="65"/>
      <c r="F30" s="65"/>
      <c r="G30" s="281"/>
    </row>
    <row r="31" spans="1:8" ht="69.75" hidden="1" customHeight="1" x14ac:dyDescent="0.3">
      <c r="A31" s="47"/>
      <c r="B31" s="66" t="s">
        <v>318</v>
      </c>
      <c r="C31" s="67" t="s">
        <v>317</v>
      </c>
      <c r="D31" s="68"/>
      <c r="E31" s="69"/>
      <c r="F31" s="69"/>
      <c r="G31" s="70"/>
    </row>
    <row r="32" spans="1:8" ht="65.95" customHeight="1" x14ac:dyDescent="0.3">
      <c r="A32" s="52"/>
      <c r="B32" s="130" t="s">
        <v>197</v>
      </c>
      <c r="C32" s="132"/>
      <c r="D32" s="131">
        <f>SUM(D33:D53)</f>
        <v>70134136</v>
      </c>
      <c r="E32" s="53">
        <f t="shared" ref="E32:F32" si="4">SUM(E33:E53)</f>
        <v>0</v>
      </c>
      <c r="F32" s="53">
        <f t="shared" si="4"/>
        <v>0</v>
      </c>
      <c r="G32" s="54"/>
      <c r="H32" s="1"/>
    </row>
    <row r="33" spans="1:7" ht="35.200000000000003" hidden="1" customHeight="1" x14ac:dyDescent="0.3">
      <c r="A33" s="52"/>
      <c r="B33" s="55" t="s">
        <v>319</v>
      </c>
      <c r="C33" s="57" t="s">
        <v>198</v>
      </c>
      <c r="D33" s="56"/>
      <c r="E33" s="56"/>
      <c r="F33" s="56"/>
      <c r="G33" s="282" t="s">
        <v>200</v>
      </c>
    </row>
    <row r="34" spans="1:7" ht="113.25" hidden="1" customHeight="1" x14ac:dyDescent="0.3">
      <c r="A34" s="52"/>
      <c r="B34" s="55" t="s">
        <v>321</v>
      </c>
      <c r="C34" s="57" t="s">
        <v>320</v>
      </c>
      <c r="D34" s="56"/>
      <c r="E34" s="56"/>
      <c r="F34" s="56"/>
      <c r="G34" s="283"/>
    </row>
    <row r="35" spans="1:7" ht="76.75" hidden="1" customHeight="1" x14ac:dyDescent="0.3">
      <c r="A35" s="52"/>
      <c r="B35" s="55" t="s">
        <v>199</v>
      </c>
      <c r="C35" s="57" t="s">
        <v>325</v>
      </c>
      <c r="D35" s="56"/>
      <c r="E35" s="72"/>
      <c r="F35" s="72"/>
      <c r="G35" s="283"/>
    </row>
    <row r="36" spans="1:7" ht="65.45" hidden="1" x14ac:dyDescent="0.3">
      <c r="A36" s="52"/>
      <c r="B36" s="55" t="s">
        <v>201</v>
      </c>
      <c r="C36" s="57" t="s">
        <v>322</v>
      </c>
      <c r="D36" s="56"/>
      <c r="E36" s="56"/>
      <c r="F36" s="56"/>
      <c r="G36" s="283"/>
    </row>
    <row r="37" spans="1:7" ht="52.4" hidden="1" x14ac:dyDescent="0.3">
      <c r="A37" s="52"/>
      <c r="B37" s="55" t="s">
        <v>324</v>
      </c>
      <c r="C37" s="57" t="s">
        <v>323</v>
      </c>
      <c r="D37" s="56"/>
      <c r="E37" s="56"/>
      <c r="F37" s="56"/>
      <c r="G37" s="283"/>
    </row>
    <row r="38" spans="1:7" ht="38.299999999999997" hidden="1" customHeight="1" x14ac:dyDescent="0.3">
      <c r="A38" s="52"/>
      <c r="B38" s="55" t="s">
        <v>202</v>
      </c>
      <c r="C38" s="57" t="s">
        <v>328</v>
      </c>
      <c r="D38" s="56"/>
      <c r="E38" s="56"/>
      <c r="F38" s="56"/>
      <c r="G38" s="283"/>
    </row>
    <row r="39" spans="1:7" ht="51.05" hidden="1" customHeight="1" x14ac:dyDescent="0.3">
      <c r="A39" s="52"/>
      <c r="B39" s="55" t="s">
        <v>203</v>
      </c>
      <c r="C39" s="57" t="s">
        <v>327</v>
      </c>
      <c r="D39" s="56"/>
      <c r="E39" s="56"/>
      <c r="F39" s="56"/>
      <c r="G39" s="283"/>
    </row>
    <row r="40" spans="1:7" ht="117.85" hidden="1" x14ac:dyDescent="0.3">
      <c r="A40" s="52"/>
      <c r="B40" s="55" t="s">
        <v>335</v>
      </c>
      <c r="C40" s="57" t="s">
        <v>334</v>
      </c>
      <c r="D40" s="56"/>
      <c r="E40" s="56"/>
      <c r="F40" s="56"/>
      <c r="G40" s="283"/>
    </row>
    <row r="41" spans="1:7" ht="52.4" x14ac:dyDescent="0.3">
      <c r="A41" s="52"/>
      <c r="B41" s="127" t="s">
        <v>204</v>
      </c>
      <c r="C41" s="128" t="s">
        <v>326</v>
      </c>
      <c r="D41" s="129">
        <v>134136</v>
      </c>
      <c r="E41" s="56"/>
      <c r="F41" s="56"/>
      <c r="G41" s="283"/>
    </row>
    <row r="42" spans="1:7" ht="64" hidden="1" customHeight="1" x14ac:dyDescent="0.3">
      <c r="A42" s="52"/>
      <c r="B42" s="55" t="s">
        <v>205</v>
      </c>
      <c r="C42" s="57" t="s">
        <v>206</v>
      </c>
      <c r="D42" s="56"/>
      <c r="E42" s="56"/>
      <c r="F42" s="56"/>
      <c r="G42" s="283"/>
    </row>
    <row r="43" spans="1:7" ht="64" hidden="1" customHeight="1" x14ac:dyDescent="0.3">
      <c r="A43" s="52"/>
      <c r="B43" s="55" t="s">
        <v>207</v>
      </c>
      <c r="C43" s="57" t="s">
        <v>208</v>
      </c>
      <c r="D43" s="56"/>
      <c r="E43" s="56"/>
      <c r="F43" s="56"/>
      <c r="G43" s="283"/>
    </row>
    <row r="44" spans="1:7" ht="52.4" hidden="1" x14ac:dyDescent="0.3">
      <c r="A44" s="52"/>
      <c r="B44" s="55" t="s">
        <v>209</v>
      </c>
      <c r="C44" s="57" t="s">
        <v>329</v>
      </c>
      <c r="D44" s="56"/>
      <c r="E44" s="56"/>
      <c r="F44" s="56"/>
      <c r="G44" s="283"/>
    </row>
    <row r="45" spans="1:7" ht="39.299999999999997" hidden="1" x14ac:dyDescent="0.3">
      <c r="A45" s="52"/>
      <c r="B45" s="55" t="s">
        <v>210</v>
      </c>
      <c r="C45" s="57" t="s">
        <v>330</v>
      </c>
      <c r="D45" s="56"/>
      <c r="E45" s="56"/>
      <c r="F45" s="56"/>
      <c r="G45" s="283"/>
    </row>
    <row r="46" spans="1:7" ht="39.299999999999997" hidden="1" x14ac:dyDescent="0.3">
      <c r="A46" s="52"/>
      <c r="B46" s="55" t="s">
        <v>211</v>
      </c>
      <c r="C46" s="57" t="s">
        <v>337</v>
      </c>
      <c r="D46" s="56"/>
      <c r="E46" s="56"/>
      <c r="F46" s="56"/>
      <c r="G46" s="283"/>
    </row>
    <row r="47" spans="1:7" ht="26.2" hidden="1" x14ac:dyDescent="0.3">
      <c r="A47" s="52"/>
      <c r="B47" s="55" t="s">
        <v>388</v>
      </c>
      <c r="C47" s="57" t="s">
        <v>387</v>
      </c>
      <c r="D47" s="56"/>
      <c r="E47" s="56"/>
      <c r="F47" s="56"/>
      <c r="G47" s="283"/>
    </row>
    <row r="48" spans="1:7" ht="65.45" hidden="1" x14ac:dyDescent="0.3">
      <c r="A48" s="52"/>
      <c r="B48" s="55" t="s">
        <v>212</v>
      </c>
      <c r="C48" s="57" t="s">
        <v>331</v>
      </c>
      <c r="D48" s="56"/>
      <c r="E48" s="56"/>
      <c r="F48" s="56"/>
      <c r="G48" s="283"/>
    </row>
    <row r="49" spans="1:7" ht="78.55" x14ac:dyDescent="0.3">
      <c r="A49" s="52"/>
      <c r="B49" s="127" t="s">
        <v>333</v>
      </c>
      <c r="C49" s="128" t="s">
        <v>332</v>
      </c>
      <c r="D49" s="129">
        <v>70000000</v>
      </c>
      <c r="E49" s="56"/>
      <c r="F49" s="56"/>
      <c r="G49" s="285"/>
    </row>
    <row r="50" spans="1:7" hidden="1" x14ac:dyDescent="0.3">
      <c r="A50" s="50"/>
      <c r="B50" s="50"/>
      <c r="C50" s="58"/>
      <c r="D50" s="51"/>
      <c r="E50" s="73"/>
      <c r="F50" s="74"/>
      <c r="G50" s="55"/>
    </row>
    <row r="51" spans="1:7" hidden="1" x14ac:dyDescent="0.3">
      <c r="A51" s="50"/>
      <c r="B51" s="50"/>
      <c r="C51" s="58"/>
      <c r="D51" s="51"/>
      <c r="E51" s="73"/>
      <c r="F51" s="74"/>
      <c r="G51" s="55"/>
    </row>
    <row r="52" spans="1:7" hidden="1" x14ac:dyDescent="0.3">
      <c r="A52" s="50"/>
      <c r="B52" s="50"/>
      <c r="C52" s="58"/>
      <c r="D52" s="51"/>
      <c r="E52" s="73"/>
      <c r="F52" s="74"/>
      <c r="G52" s="55"/>
    </row>
    <row r="53" spans="1:7" hidden="1" x14ac:dyDescent="0.3">
      <c r="A53" s="55"/>
      <c r="B53" s="50"/>
      <c r="C53" s="58"/>
      <c r="D53" s="56"/>
      <c r="E53" s="75"/>
      <c r="F53" s="75"/>
      <c r="G53" s="55"/>
    </row>
    <row r="54" spans="1:7" ht="64" customHeight="1" x14ac:dyDescent="0.3">
      <c r="A54" s="52"/>
      <c r="B54" s="130" t="s">
        <v>213</v>
      </c>
      <c r="C54" s="130"/>
      <c r="D54" s="131">
        <f>SUM(D55:D91)</f>
        <v>2734171</v>
      </c>
      <c r="E54" s="53">
        <f t="shared" ref="E54:F54" si="5">SUM(E55:E91)</f>
        <v>0</v>
      </c>
      <c r="F54" s="53">
        <f t="shared" si="5"/>
        <v>0</v>
      </c>
      <c r="G54" s="54"/>
    </row>
    <row r="55" spans="1:7" ht="64.5" hidden="1" customHeight="1" x14ac:dyDescent="0.3">
      <c r="A55" s="52"/>
      <c r="B55" s="55" t="s">
        <v>214</v>
      </c>
      <c r="C55" s="57" t="s">
        <v>215</v>
      </c>
      <c r="D55" s="76"/>
      <c r="E55" s="69"/>
      <c r="F55" s="69"/>
      <c r="G55" s="282" t="s">
        <v>200</v>
      </c>
    </row>
    <row r="56" spans="1:7" ht="69.05" hidden="1" customHeight="1" x14ac:dyDescent="0.3">
      <c r="A56" s="52"/>
      <c r="B56" s="55" t="s">
        <v>216</v>
      </c>
      <c r="C56" s="57" t="s">
        <v>217</v>
      </c>
      <c r="D56" s="76"/>
      <c r="E56" s="69"/>
      <c r="F56" s="69"/>
      <c r="G56" s="283"/>
    </row>
    <row r="57" spans="1:7" ht="67.75" hidden="1" customHeight="1" x14ac:dyDescent="0.3">
      <c r="A57" s="52"/>
      <c r="B57" s="55" t="s">
        <v>336</v>
      </c>
      <c r="C57" s="57" t="s">
        <v>218</v>
      </c>
      <c r="D57" s="76"/>
      <c r="E57" s="69"/>
      <c r="F57" s="69"/>
      <c r="G57" s="283"/>
    </row>
    <row r="58" spans="1:7" ht="65.45" hidden="1" x14ac:dyDescent="0.3">
      <c r="A58" s="52"/>
      <c r="B58" s="55" t="s">
        <v>219</v>
      </c>
      <c r="C58" s="57" t="s">
        <v>220</v>
      </c>
      <c r="D58" s="76"/>
      <c r="E58" s="69"/>
      <c r="F58" s="69"/>
      <c r="G58" s="283"/>
    </row>
    <row r="59" spans="1:7" ht="86.25" customHeight="1" x14ac:dyDescent="0.3">
      <c r="A59" s="52"/>
      <c r="B59" s="127" t="s">
        <v>221</v>
      </c>
      <c r="C59" s="128" t="s">
        <v>338</v>
      </c>
      <c r="D59" s="129">
        <v>634270</v>
      </c>
      <c r="E59" s="69"/>
      <c r="F59" s="69"/>
      <c r="G59" s="283"/>
    </row>
    <row r="60" spans="1:7" ht="52.4" hidden="1" x14ac:dyDescent="0.3">
      <c r="A60" s="52"/>
      <c r="B60" s="55" t="s">
        <v>222</v>
      </c>
      <c r="C60" s="57" t="s">
        <v>389</v>
      </c>
      <c r="D60" s="76"/>
      <c r="E60" s="69"/>
      <c r="F60" s="69"/>
      <c r="G60" s="283"/>
    </row>
    <row r="61" spans="1:7" ht="78.55" hidden="1" x14ac:dyDescent="0.3">
      <c r="A61" s="52"/>
      <c r="B61" s="55" t="s">
        <v>223</v>
      </c>
      <c r="C61" s="57" t="s">
        <v>339</v>
      </c>
      <c r="D61" s="76"/>
      <c r="E61" s="69"/>
      <c r="F61" s="69"/>
      <c r="G61" s="283"/>
    </row>
    <row r="62" spans="1:7" ht="26.2" hidden="1" x14ac:dyDescent="0.3">
      <c r="A62" s="52"/>
      <c r="B62" s="55" t="s">
        <v>224</v>
      </c>
      <c r="C62" s="57" t="s">
        <v>340</v>
      </c>
      <c r="D62" s="76"/>
      <c r="E62" s="69"/>
      <c r="F62" s="69"/>
      <c r="G62" s="283"/>
    </row>
    <row r="63" spans="1:7" ht="34.549999999999997" hidden="1" customHeight="1" x14ac:dyDescent="0.3">
      <c r="A63" s="52"/>
      <c r="B63" s="55" t="s">
        <v>341</v>
      </c>
      <c r="C63" s="57" t="s">
        <v>342</v>
      </c>
      <c r="D63" s="76"/>
      <c r="E63" s="69"/>
      <c r="F63" s="69"/>
      <c r="G63" s="283"/>
    </row>
    <row r="64" spans="1:7" ht="49.75" hidden="1" customHeight="1" x14ac:dyDescent="0.3">
      <c r="A64" s="52"/>
      <c r="B64" s="55" t="s">
        <v>225</v>
      </c>
      <c r="C64" s="57" t="s">
        <v>344</v>
      </c>
      <c r="D64" s="56"/>
      <c r="E64" s="69"/>
      <c r="F64" s="69"/>
      <c r="G64" s="283"/>
    </row>
    <row r="65" spans="1:7" ht="52.4" hidden="1" x14ac:dyDescent="0.3">
      <c r="A65" s="52"/>
      <c r="B65" s="55" t="s">
        <v>226</v>
      </c>
      <c r="C65" s="57" t="s">
        <v>343</v>
      </c>
      <c r="D65" s="76"/>
      <c r="E65" s="69"/>
      <c r="F65" s="69"/>
      <c r="G65" s="283"/>
    </row>
    <row r="66" spans="1:7" x14ac:dyDescent="0.3">
      <c r="A66" s="52"/>
      <c r="B66" s="127" t="s">
        <v>137</v>
      </c>
      <c r="C66" s="128" t="s">
        <v>227</v>
      </c>
      <c r="D66" s="129">
        <v>-91954</v>
      </c>
      <c r="E66" s="69"/>
      <c r="F66" s="69"/>
      <c r="G66" s="283"/>
    </row>
    <row r="67" spans="1:7" ht="91.65" x14ac:dyDescent="0.3">
      <c r="A67" s="52"/>
      <c r="B67" s="127" t="s">
        <v>228</v>
      </c>
      <c r="C67" s="128" t="s">
        <v>229</v>
      </c>
      <c r="D67" s="129">
        <v>350000</v>
      </c>
      <c r="E67" s="69"/>
      <c r="F67" s="69"/>
      <c r="G67" s="283"/>
    </row>
    <row r="68" spans="1:7" ht="26.2" x14ac:dyDescent="0.3">
      <c r="A68" s="52"/>
      <c r="B68" s="127" t="s">
        <v>230</v>
      </c>
      <c r="C68" s="128" t="s">
        <v>359</v>
      </c>
      <c r="D68" s="129">
        <v>2000000</v>
      </c>
      <c r="E68" s="69"/>
      <c r="F68" s="69"/>
      <c r="G68" s="71"/>
    </row>
    <row r="69" spans="1:7" ht="51.05" customHeight="1" x14ac:dyDescent="0.3">
      <c r="A69" s="50"/>
      <c r="B69" s="118" t="s">
        <v>138</v>
      </c>
      <c r="C69" s="119" t="s">
        <v>231</v>
      </c>
      <c r="D69" s="120">
        <v>-976660</v>
      </c>
      <c r="E69" s="74"/>
      <c r="F69" s="74"/>
      <c r="G69" s="284"/>
    </row>
    <row r="70" spans="1:7" ht="75.8" customHeight="1" x14ac:dyDescent="0.3">
      <c r="A70" s="50"/>
      <c r="B70" s="118" t="s">
        <v>232</v>
      </c>
      <c r="C70" s="119" t="s">
        <v>233</v>
      </c>
      <c r="D70" s="120">
        <v>-70503</v>
      </c>
      <c r="E70" s="74"/>
      <c r="F70" s="74"/>
      <c r="G70" s="284"/>
    </row>
    <row r="71" spans="1:7" ht="66.8" hidden="1" customHeight="1" x14ac:dyDescent="0.3">
      <c r="A71" s="50"/>
      <c r="B71" s="77" t="s">
        <v>234</v>
      </c>
      <c r="C71" s="78" t="s">
        <v>235</v>
      </c>
      <c r="D71" s="79"/>
      <c r="E71" s="74"/>
      <c r="F71" s="74"/>
      <c r="G71" s="284"/>
    </row>
    <row r="72" spans="1:7" ht="64" hidden="1" customHeight="1" x14ac:dyDescent="0.3">
      <c r="A72" s="50"/>
      <c r="B72" s="77" t="s">
        <v>236</v>
      </c>
      <c r="C72" s="78" t="s">
        <v>390</v>
      </c>
      <c r="D72" s="79"/>
      <c r="E72" s="74"/>
      <c r="F72" s="74"/>
      <c r="G72" s="284"/>
    </row>
    <row r="73" spans="1:7" ht="67.75" hidden="1" customHeight="1" x14ac:dyDescent="0.3">
      <c r="A73" s="50"/>
      <c r="B73" s="77" t="s">
        <v>237</v>
      </c>
      <c r="C73" s="78" t="s">
        <v>238</v>
      </c>
      <c r="D73" s="79"/>
      <c r="E73" s="74"/>
      <c r="F73" s="74"/>
      <c r="G73" s="284"/>
    </row>
    <row r="74" spans="1:7" ht="64" hidden="1" customHeight="1" x14ac:dyDescent="0.3">
      <c r="A74" s="50"/>
      <c r="B74" s="77" t="s">
        <v>239</v>
      </c>
      <c r="C74" s="78" t="s">
        <v>391</v>
      </c>
      <c r="D74" s="79"/>
      <c r="E74" s="74"/>
      <c r="F74" s="74"/>
      <c r="G74" s="284"/>
    </row>
    <row r="75" spans="1:7" ht="69.75" hidden="1" customHeight="1" x14ac:dyDescent="0.3">
      <c r="A75" s="50"/>
      <c r="B75" s="77" t="s">
        <v>240</v>
      </c>
      <c r="C75" s="78" t="s">
        <v>392</v>
      </c>
      <c r="D75" s="79"/>
      <c r="E75" s="74"/>
      <c r="F75" s="74"/>
      <c r="G75" s="284"/>
    </row>
    <row r="76" spans="1:7" ht="63" hidden="1" customHeight="1" x14ac:dyDescent="0.3">
      <c r="A76" s="50"/>
      <c r="B76" s="77" t="s">
        <v>241</v>
      </c>
      <c r="C76" s="78" t="s">
        <v>242</v>
      </c>
      <c r="D76" s="79"/>
      <c r="E76" s="74"/>
      <c r="F76" s="74"/>
      <c r="G76" s="284"/>
    </row>
    <row r="77" spans="1:7" ht="90" customHeight="1" x14ac:dyDescent="0.3">
      <c r="A77" s="50"/>
      <c r="B77" s="118" t="s">
        <v>243</v>
      </c>
      <c r="C77" s="119" t="s">
        <v>244</v>
      </c>
      <c r="D77" s="120">
        <v>-14719</v>
      </c>
      <c r="E77" s="74"/>
      <c r="F77" s="74"/>
      <c r="G77" s="284"/>
    </row>
    <row r="78" spans="1:7" ht="96.75" hidden="1" customHeight="1" x14ac:dyDescent="0.3">
      <c r="A78" s="50"/>
      <c r="B78" s="77" t="s">
        <v>245</v>
      </c>
      <c r="C78" s="78" t="s">
        <v>246</v>
      </c>
      <c r="D78" s="79"/>
      <c r="E78" s="74"/>
      <c r="F78" s="74"/>
      <c r="G78" s="284"/>
    </row>
    <row r="79" spans="1:7" ht="69.75" hidden="1" customHeight="1" x14ac:dyDescent="0.3">
      <c r="A79" s="50"/>
      <c r="B79" s="77" t="s">
        <v>247</v>
      </c>
      <c r="C79" s="78" t="s">
        <v>248</v>
      </c>
      <c r="D79" s="79"/>
      <c r="E79" s="80"/>
      <c r="F79" s="80"/>
      <c r="G79" s="284"/>
    </row>
    <row r="80" spans="1:7" ht="69.75" customHeight="1" x14ac:dyDescent="0.3">
      <c r="A80" s="50"/>
      <c r="B80" s="118" t="s">
        <v>360</v>
      </c>
      <c r="C80" s="119" t="s">
        <v>249</v>
      </c>
      <c r="D80" s="120">
        <v>-56476</v>
      </c>
      <c r="E80" s="74"/>
      <c r="F80" s="74"/>
      <c r="G80" s="284"/>
    </row>
    <row r="81" spans="1:7" ht="85.75" hidden="1" customHeight="1" x14ac:dyDescent="0.3">
      <c r="A81" s="50"/>
      <c r="B81" s="77" t="s">
        <v>250</v>
      </c>
      <c r="C81" s="78" t="s">
        <v>251</v>
      </c>
      <c r="D81" s="79"/>
      <c r="E81" s="74"/>
      <c r="F81" s="74"/>
      <c r="G81" s="284"/>
    </row>
    <row r="82" spans="1:7" ht="93.8" hidden="1" customHeight="1" x14ac:dyDescent="0.3">
      <c r="A82" s="50"/>
      <c r="B82" s="77" t="s">
        <v>346</v>
      </c>
      <c r="C82" s="78" t="s">
        <v>345</v>
      </c>
      <c r="D82" s="79"/>
      <c r="E82" s="74"/>
      <c r="F82" s="74"/>
      <c r="G82" s="284"/>
    </row>
    <row r="83" spans="1:7" ht="93.8" customHeight="1" x14ac:dyDescent="0.3">
      <c r="A83" s="50"/>
      <c r="B83" s="118" t="s">
        <v>419</v>
      </c>
      <c r="C83" s="119" t="s">
        <v>418</v>
      </c>
      <c r="D83" s="120">
        <v>856053</v>
      </c>
      <c r="E83" s="74"/>
      <c r="F83" s="74"/>
      <c r="G83" s="284"/>
    </row>
    <row r="84" spans="1:7" ht="99" hidden="1" customHeight="1" x14ac:dyDescent="0.3">
      <c r="A84" s="50"/>
      <c r="B84" s="77" t="s">
        <v>252</v>
      </c>
      <c r="C84" s="78" t="s">
        <v>253</v>
      </c>
      <c r="D84" s="79"/>
      <c r="E84" s="51"/>
      <c r="F84" s="51"/>
      <c r="G84" s="284"/>
    </row>
    <row r="85" spans="1:7" ht="56.95" hidden="1" customHeight="1" x14ac:dyDescent="0.3">
      <c r="A85" s="50"/>
      <c r="B85" s="77" t="s">
        <v>254</v>
      </c>
      <c r="C85" s="78" t="s">
        <v>255</v>
      </c>
      <c r="D85" s="79"/>
      <c r="E85" s="51"/>
      <c r="F85" s="51"/>
      <c r="G85" s="284"/>
    </row>
    <row r="86" spans="1:7" ht="69.75" hidden="1" customHeight="1" x14ac:dyDescent="0.3">
      <c r="A86" s="50"/>
      <c r="B86" s="77" t="s">
        <v>256</v>
      </c>
      <c r="C86" s="78" t="s">
        <v>257</v>
      </c>
      <c r="D86" s="79"/>
      <c r="E86" s="74"/>
      <c r="F86" s="74"/>
      <c r="G86" s="284"/>
    </row>
    <row r="87" spans="1:7" ht="155.30000000000001" customHeight="1" x14ac:dyDescent="0.3">
      <c r="A87" s="50"/>
      <c r="B87" s="226" t="s">
        <v>347</v>
      </c>
      <c r="C87" s="227" t="s">
        <v>348</v>
      </c>
      <c r="D87" s="120">
        <v>104160</v>
      </c>
      <c r="E87" s="228"/>
      <c r="F87" s="228"/>
      <c r="G87" s="284"/>
    </row>
    <row r="88" spans="1:7" ht="100" hidden="1" customHeight="1" x14ac:dyDescent="0.3">
      <c r="A88" s="50"/>
      <c r="B88" s="50" t="s">
        <v>258</v>
      </c>
      <c r="C88" s="81" t="s">
        <v>349</v>
      </c>
      <c r="D88" s="79"/>
      <c r="E88" s="51"/>
      <c r="F88" s="51"/>
      <c r="G88" s="284"/>
    </row>
    <row r="89" spans="1:7" ht="69.75" hidden="1" customHeight="1" x14ac:dyDescent="0.3">
      <c r="A89" s="50"/>
      <c r="B89" s="77" t="s">
        <v>259</v>
      </c>
      <c r="C89" s="78" t="s">
        <v>260</v>
      </c>
      <c r="D89" s="79"/>
      <c r="E89" s="74"/>
      <c r="F89" s="74"/>
      <c r="G89" s="284"/>
    </row>
    <row r="90" spans="1:7" ht="67.75" hidden="1" customHeight="1" x14ac:dyDescent="0.3">
      <c r="A90" s="50"/>
      <c r="B90" s="77" t="s">
        <v>261</v>
      </c>
      <c r="C90" s="78" t="s">
        <v>262</v>
      </c>
      <c r="D90" s="79"/>
      <c r="E90" s="74"/>
      <c r="F90" s="74"/>
      <c r="G90" s="284"/>
    </row>
    <row r="91" spans="1:7" ht="63" hidden="1" customHeight="1" x14ac:dyDescent="0.3">
      <c r="A91" s="50"/>
      <c r="B91" s="77" t="s">
        <v>263</v>
      </c>
      <c r="C91" s="78" t="s">
        <v>264</v>
      </c>
      <c r="D91" s="79"/>
      <c r="E91" s="51"/>
      <c r="F91" s="51"/>
      <c r="G91" s="284"/>
    </row>
    <row r="92" spans="1:7" x14ac:dyDescent="0.3">
      <c r="A92" s="61"/>
      <c r="B92" s="125" t="s">
        <v>265</v>
      </c>
      <c r="C92" s="125"/>
      <c r="D92" s="126">
        <f>D93+D114+D115+D117+D116</f>
        <v>22486289</v>
      </c>
      <c r="E92" s="82">
        <f t="shared" ref="E92:F92" si="6">E93+E114+E115+E117</f>
        <v>0</v>
      </c>
      <c r="F92" s="82">
        <f t="shared" si="6"/>
        <v>0</v>
      </c>
      <c r="G92" s="54"/>
    </row>
    <row r="93" spans="1:7" ht="65.45" x14ac:dyDescent="0.3">
      <c r="A93" s="83"/>
      <c r="B93" s="130" t="s">
        <v>266</v>
      </c>
      <c r="C93" s="130"/>
      <c r="D93" s="239">
        <f>D94+D95+D96+D97+D98+D99+D100+D101+D102+D103+D104+D105+D106+D107+D108+D109+D110+D111+D112+D113</f>
        <v>10075952</v>
      </c>
      <c r="E93" s="84">
        <f>SUM(E94:E113)</f>
        <v>0</v>
      </c>
      <c r="F93" s="84">
        <f>SUM(F94:F113)</f>
        <v>0</v>
      </c>
      <c r="G93" s="54"/>
    </row>
    <row r="94" spans="1:7" ht="39.299999999999997" x14ac:dyDescent="0.3">
      <c r="A94" s="83"/>
      <c r="B94" s="240" t="s">
        <v>267</v>
      </c>
      <c r="C94" s="241" t="s">
        <v>268</v>
      </c>
      <c r="D94" s="242">
        <v>2288303</v>
      </c>
      <c r="E94" s="87"/>
      <c r="F94" s="87"/>
      <c r="G94" s="274" t="s">
        <v>361</v>
      </c>
    </row>
    <row r="95" spans="1:7" ht="65.45" hidden="1" x14ac:dyDescent="0.3">
      <c r="A95" s="88"/>
      <c r="B95" s="89" t="s">
        <v>269</v>
      </c>
      <c r="C95" s="90" t="s">
        <v>270</v>
      </c>
      <c r="D95" s="91"/>
      <c r="E95" s="92"/>
      <c r="F95" s="92"/>
      <c r="G95" s="274"/>
    </row>
    <row r="96" spans="1:7" ht="65.45" hidden="1" x14ac:dyDescent="0.3">
      <c r="A96" s="83"/>
      <c r="B96" s="85" t="s">
        <v>271</v>
      </c>
      <c r="C96" s="86" t="s">
        <v>272</v>
      </c>
      <c r="D96" s="56"/>
      <c r="E96" s="87"/>
      <c r="F96" s="87"/>
      <c r="G96" s="274"/>
    </row>
    <row r="97" spans="1:7" ht="39.299999999999997" hidden="1" x14ac:dyDescent="0.3">
      <c r="A97" s="83"/>
      <c r="B97" s="85" t="s">
        <v>273</v>
      </c>
      <c r="C97" s="86" t="s">
        <v>274</v>
      </c>
      <c r="D97" s="56"/>
      <c r="E97" s="56"/>
      <c r="F97" s="87"/>
      <c r="G97" s="274"/>
    </row>
    <row r="98" spans="1:7" ht="52.4" hidden="1" x14ac:dyDescent="0.3">
      <c r="A98" s="83"/>
      <c r="B98" s="85" t="s">
        <v>275</v>
      </c>
      <c r="C98" s="86" t="s">
        <v>276</v>
      </c>
      <c r="D98" s="56"/>
      <c r="E98" s="87"/>
      <c r="F98" s="87"/>
      <c r="G98" s="274"/>
    </row>
    <row r="99" spans="1:7" ht="39.299999999999997" x14ac:dyDescent="0.3">
      <c r="A99" s="50"/>
      <c r="B99" s="237" t="s">
        <v>277</v>
      </c>
      <c r="C99" s="238" t="s">
        <v>278</v>
      </c>
      <c r="D99" s="120">
        <v>-1420000</v>
      </c>
      <c r="E99" s="74"/>
      <c r="F99" s="74"/>
      <c r="G99" s="274"/>
    </row>
    <row r="100" spans="1:7" ht="39.299999999999997" hidden="1" x14ac:dyDescent="0.3">
      <c r="A100" s="50"/>
      <c r="B100" s="93" t="s">
        <v>279</v>
      </c>
      <c r="C100" s="94" t="s">
        <v>280</v>
      </c>
      <c r="D100" s="79"/>
      <c r="E100" s="56"/>
      <c r="F100" s="74"/>
      <c r="G100" s="274"/>
    </row>
    <row r="101" spans="1:7" ht="65.45" hidden="1" x14ac:dyDescent="0.3">
      <c r="A101" s="50"/>
      <c r="B101" s="93" t="s">
        <v>281</v>
      </c>
      <c r="C101" s="94" t="s">
        <v>282</v>
      </c>
      <c r="D101" s="79"/>
      <c r="E101" s="56"/>
      <c r="F101" s="74"/>
      <c r="G101" s="274"/>
    </row>
    <row r="102" spans="1:7" ht="52.4" x14ac:dyDescent="0.3">
      <c r="A102" s="50"/>
      <c r="B102" s="237" t="s">
        <v>283</v>
      </c>
      <c r="C102" s="238" t="s">
        <v>284</v>
      </c>
      <c r="D102" s="120">
        <v>543870</v>
      </c>
      <c r="E102" s="56"/>
      <c r="F102" s="74"/>
      <c r="G102" s="274"/>
    </row>
    <row r="103" spans="1:7" ht="52.4" hidden="1" x14ac:dyDescent="0.3">
      <c r="A103" s="50"/>
      <c r="B103" s="77" t="s">
        <v>285</v>
      </c>
      <c r="C103" s="78" t="s">
        <v>286</v>
      </c>
      <c r="D103" s="79"/>
      <c r="E103" s="74"/>
      <c r="F103" s="74"/>
      <c r="G103" s="274"/>
    </row>
    <row r="104" spans="1:7" ht="39.299999999999997" x14ac:dyDescent="0.3">
      <c r="A104" s="50"/>
      <c r="B104" s="118" t="s">
        <v>287</v>
      </c>
      <c r="C104" s="119" t="s">
        <v>288</v>
      </c>
      <c r="D104" s="120">
        <v>7463199</v>
      </c>
      <c r="E104" s="74"/>
      <c r="F104" s="74"/>
      <c r="G104" s="274"/>
    </row>
    <row r="105" spans="1:7" ht="52.4" x14ac:dyDescent="0.3">
      <c r="A105" s="50"/>
      <c r="B105" s="118" t="s">
        <v>289</v>
      </c>
      <c r="C105" s="119" t="s">
        <v>290</v>
      </c>
      <c r="D105" s="120">
        <v>595000</v>
      </c>
      <c r="E105" s="74"/>
      <c r="F105" s="74"/>
      <c r="G105" s="274"/>
    </row>
    <row r="106" spans="1:7" ht="39.299999999999997" hidden="1" x14ac:dyDescent="0.3">
      <c r="A106" s="50"/>
      <c r="B106" s="77" t="s">
        <v>291</v>
      </c>
      <c r="C106" s="78" t="s">
        <v>292</v>
      </c>
      <c r="D106" s="79"/>
      <c r="E106" s="74"/>
      <c r="F106" s="74"/>
      <c r="G106" s="274"/>
    </row>
    <row r="107" spans="1:7" ht="65.45" x14ac:dyDescent="0.3">
      <c r="A107" s="50"/>
      <c r="B107" s="118" t="s">
        <v>293</v>
      </c>
      <c r="C107" s="119" t="s">
        <v>294</v>
      </c>
      <c r="D107" s="120">
        <v>245000</v>
      </c>
      <c r="E107" s="74"/>
      <c r="F107" s="74"/>
      <c r="G107" s="274"/>
    </row>
    <row r="108" spans="1:7" ht="39.299999999999997" hidden="1" x14ac:dyDescent="0.3">
      <c r="A108" s="50"/>
      <c r="B108" s="77" t="s">
        <v>295</v>
      </c>
      <c r="C108" s="78" t="s">
        <v>296</v>
      </c>
      <c r="D108" s="68"/>
      <c r="E108" s="74"/>
      <c r="F108" s="74"/>
      <c r="G108" s="274"/>
    </row>
    <row r="109" spans="1:7" ht="52.4" hidden="1" x14ac:dyDescent="0.3">
      <c r="A109" s="50"/>
      <c r="B109" s="77" t="s">
        <v>350</v>
      </c>
      <c r="C109" s="78" t="s">
        <v>297</v>
      </c>
      <c r="D109" s="79"/>
      <c r="E109" s="74"/>
      <c r="F109" s="74"/>
      <c r="G109" s="274"/>
    </row>
    <row r="110" spans="1:7" ht="39.299999999999997" hidden="1" x14ac:dyDescent="0.3">
      <c r="A110" s="50"/>
      <c r="B110" s="77" t="s">
        <v>298</v>
      </c>
      <c r="C110" s="78" t="s">
        <v>299</v>
      </c>
      <c r="D110" s="79"/>
      <c r="E110" s="74"/>
      <c r="F110" s="74"/>
      <c r="G110" s="274"/>
    </row>
    <row r="111" spans="1:7" ht="52.4" x14ac:dyDescent="0.3">
      <c r="A111" s="50"/>
      <c r="B111" s="118" t="s">
        <v>300</v>
      </c>
      <c r="C111" s="119" t="s">
        <v>301</v>
      </c>
      <c r="D111" s="120">
        <v>80000</v>
      </c>
      <c r="E111" s="74"/>
      <c r="F111" s="74"/>
      <c r="G111" s="274"/>
    </row>
    <row r="112" spans="1:7" ht="78.55" hidden="1" x14ac:dyDescent="0.3">
      <c r="A112" s="50"/>
      <c r="B112" s="77" t="s">
        <v>302</v>
      </c>
      <c r="C112" s="78" t="s">
        <v>303</v>
      </c>
      <c r="D112" s="79"/>
      <c r="E112" s="74"/>
      <c r="F112" s="74"/>
      <c r="G112" s="274"/>
    </row>
    <row r="113" spans="1:7" ht="52.4" x14ac:dyDescent="0.3">
      <c r="A113" s="50"/>
      <c r="B113" s="118" t="s">
        <v>304</v>
      </c>
      <c r="C113" s="119" t="s">
        <v>305</v>
      </c>
      <c r="D113" s="120">
        <v>280580</v>
      </c>
      <c r="E113" s="74"/>
      <c r="F113" s="74"/>
      <c r="G113" s="275"/>
    </row>
    <row r="114" spans="1:7" ht="52.4" hidden="1" x14ac:dyDescent="0.3">
      <c r="A114" s="50"/>
      <c r="B114" s="95" t="s">
        <v>353</v>
      </c>
      <c r="C114" s="96" t="s">
        <v>351</v>
      </c>
      <c r="D114" s="97"/>
      <c r="E114" s="98"/>
      <c r="F114" s="98"/>
      <c r="G114" s="272" t="s">
        <v>200</v>
      </c>
    </row>
    <row r="115" spans="1:7" ht="52.4" hidden="1" x14ac:dyDescent="0.3">
      <c r="A115" s="50"/>
      <c r="B115" s="95" t="s">
        <v>354</v>
      </c>
      <c r="C115" s="96" t="s">
        <v>352</v>
      </c>
      <c r="D115" s="97"/>
      <c r="E115" s="98"/>
      <c r="F115" s="98"/>
      <c r="G115" s="273"/>
    </row>
    <row r="116" spans="1:7" ht="52.4" hidden="1" x14ac:dyDescent="0.3">
      <c r="A116" s="50"/>
      <c r="B116" s="95" t="s">
        <v>410</v>
      </c>
      <c r="C116" s="96" t="s">
        <v>393</v>
      </c>
      <c r="D116" s="97"/>
      <c r="E116" s="98"/>
      <c r="F116" s="98"/>
      <c r="G116" s="99"/>
    </row>
    <row r="117" spans="1:7" ht="37.35" x14ac:dyDescent="0.3">
      <c r="A117" s="50"/>
      <c r="B117" s="122" t="s">
        <v>306</v>
      </c>
      <c r="C117" s="123" t="s">
        <v>307</v>
      </c>
      <c r="D117" s="124">
        <f>D118+D119+D120+D121+D122+D123+D124</f>
        <v>12410337</v>
      </c>
      <c r="E117" s="100">
        <f t="shared" ref="E117:F117" si="7">E118+E119+E120+E121+E122</f>
        <v>0</v>
      </c>
      <c r="F117" s="100">
        <f t="shared" si="7"/>
        <v>0</v>
      </c>
      <c r="G117" s="101"/>
    </row>
    <row r="118" spans="1:7" ht="91.65" hidden="1" x14ac:dyDescent="0.3">
      <c r="A118" s="50"/>
      <c r="B118" s="77" t="s">
        <v>308</v>
      </c>
      <c r="C118" s="78" t="s">
        <v>309</v>
      </c>
      <c r="D118" s="79"/>
      <c r="E118" s="74"/>
      <c r="F118" s="74"/>
      <c r="G118" s="101"/>
    </row>
    <row r="119" spans="1:7" ht="51.05" hidden="1" customHeight="1" x14ac:dyDescent="0.3">
      <c r="A119" s="50"/>
      <c r="B119" s="77" t="s">
        <v>357</v>
      </c>
      <c r="C119" s="78" t="s">
        <v>355</v>
      </c>
      <c r="D119" s="79"/>
      <c r="E119" s="74"/>
      <c r="F119" s="74"/>
      <c r="G119" s="261" t="s">
        <v>200</v>
      </c>
    </row>
    <row r="120" spans="1:7" ht="38.299999999999997" hidden="1" customHeight="1" x14ac:dyDescent="0.3">
      <c r="A120" s="50"/>
      <c r="B120" s="77" t="s">
        <v>310</v>
      </c>
      <c r="C120" s="78" t="s">
        <v>311</v>
      </c>
      <c r="D120" s="79"/>
      <c r="E120" s="74"/>
      <c r="F120" s="74"/>
      <c r="G120" s="262"/>
    </row>
    <row r="121" spans="1:7" ht="89.2" hidden="1" customHeight="1" x14ac:dyDescent="0.3">
      <c r="A121" s="50"/>
      <c r="B121" s="77" t="s">
        <v>312</v>
      </c>
      <c r="C121" s="78" t="s">
        <v>313</v>
      </c>
      <c r="D121" s="79"/>
      <c r="E121" s="74"/>
      <c r="F121" s="74"/>
      <c r="G121" s="262"/>
    </row>
    <row r="122" spans="1:7" ht="39.299999999999997" x14ac:dyDescent="0.3">
      <c r="A122" s="50"/>
      <c r="B122" s="118" t="s">
        <v>358</v>
      </c>
      <c r="C122" s="119" t="s">
        <v>356</v>
      </c>
      <c r="D122" s="120">
        <v>538787</v>
      </c>
      <c r="E122" s="74"/>
      <c r="F122" s="74"/>
      <c r="G122" s="262"/>
    </row>
    <row r="123" spans="1:7" ht="35.35" x14ac:dyDescent="0.3">
      <c r="A123" s="50"/>
      <c r="B123" s="121" t="s">
        <v>422</v>
      </c>
      <c r="C123" s="119" t="s">
        <v>420</v>
      </c>
      <c r="D123" s="120">
        <v>9357050</v>
      </c>
      <c r="E123" s="74"/>
      <c r="F123" s="74"/>
      <c r="G123" s="262"/>
    </row>
    <row r="124" spans="1:7" ht="35.35" x14ac:dyDescent="0.3">
      <c r="A124" s="50"/>
      <c r="B124" s="121" t="s">
        <v>423</v>
      </c>
      <c r="C124" s="119" t="s">
        <v>421</v>
      </c>
      <c r="D124" s="120">
        <v>2514500</v>
      </c>
      <c r="E124" s="74"/>
      <c r="F124" s="74"/>
      <c r="G124" s="263"/>
    </row>
    <row r="125" spans="1:7" x14ac:dyDescent="0.3">
      <c r="A125" s="102"/>
      <c r="B125" s="243" t="s">
        <v>314</v>
      </c>
      <c r="C125" s="243"/>
      <c r="D125" s="244">
        <f>D6+D25</f>
        <v>127481934</v>
      </c>
      <c r="E125" s="104">
        <f>E6+E25</f>
        <v>0</v>
      </c>
      <c r="F125" s="104">
        <f>F6+F25</f>
        <v>0</v>
      </c>
      <c r="G125" s="103"/>
    </row>
  </sheetData>
  <mergeCells count="16">
    <mergeCell ref="G119:G124"/>
    <mergeCell ref="A1:G1"/>
    <mergeCell ref="A2:G2"/>
    <mergeCell ref="A3:G3"/>
    <mergeCell ref="A4:A5"/>
    <mergeCell ref="B4:B5"/>
    <mergeCell ref="G4:G5"/>
    <mergeCell ref="G114:G115"/>
    <mergeCell ref="G94:G113"/>
    <mergeCell ref="G9:G14"/>
    <mergeCell ref="G16:G18"/>
    <mergeCell ref="G28:G30"/>
    <mergeCell ref="G55:G67"/>
    <mergeCell ref="G69:G91"/>
    <mergeCell ref="G33:G49"/>
    <mergeCell ref="G22:G23"/>
  </mergeCells>
  <pageMargins left="0.31496062992125984" right="0.11811023622047245" top="0.35433070866141736" bottom="0.35433070866141736" header="0" footer="0"/>
  <pageSetup paperSize="9" scale="8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2"/>
  <sheetViews>
    <sheetView topLeftCell="A203" workbookViewId="0">
      <selection activeCell="R63" sqref="Q61:R63"/>
    </sheetView>
  </sheetViews>
  <sheetFormatPr defaultColWidth="9.109375" defaultRowHeight="13.1" x14ac:dyDescent="0.25"/>
  <cols>
    <col min="1" max="1" width="51" style="2" customWidth="1"/>
    <col min="2" max="2" width="10.6640625" style="3" customWidth="1"/>
    <col min="3" max="4" width="15.6640625" style="4" customWidth="1"/>
    <col min="5" max="5" width="12.6640625" style="3" customWidth="1"/>
    <col min="6" max="6" width="14.5546875" style="4" customWidth="1"/>
    <col min="7" max="7" width="18.6640625" style="4" customWidth="1"/>
    <col min="8" max="8" width="15.6640625" style="3" customWidth="1"/>
    <col min="9" max="9" width="14.88671875" style="4" customWidth="1"/>
    <col min="10" max="10" width="14.44140625" style="4" customWidth="1"/>
    <col min="11" max="11" width="12.6640625" style="3" customWidth="1"/>
    <col min="12" max="12" width="15.6640625" style="4" customWidth="1"/>
    <col min="13" max="14" width="13.6640625" style="4" hidden="1" customWidth="1"/>
    <col min="15" max="15" width="40.6640625" style="3" hidden="1" customWidth="1"/>
    <col min="16" max="16384" width="9.109375" style="3"/>
  </cols>
  <sheetData>
    <row r="1" spans="1:17" s="181" customFormat="1" ht="15.05" x14ac:dyDescent="0.25">
      <c r="A1" s="286" t="s">
        <v>416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</row>
    <row r="2" spans="1:17" s="181" customFormat="1" ht="13.75" thickBot="1" x14ac:dyDescent="0.3">
      <c r="A2" s="182"/>
      <c r="C2" s="183"/>
      <c r="D2" s="183"/>
      <c r="F2" s="183"/>
      <c r="G2" s="183"/>
      <c r="I2" s="183"/>
      <c r="J2" s="183"/>
      <c r="L2" s="183"/>
      <c r="M2" s="183"/>
      <c r="N2" s="183"/>
    </row>
    <row r="3" spans="1:17" s="181" customFormat="1" x14ac:dyDescent="0.25">
      <c r="A3" s="290" t="s">
        <v>113</v>
      </c>
      <c r="B3" s="292" t="s">
        <v>112</v>
      </c>
      <c r="C3" s="287" t="s">
        <v>115</v>
      </c>
      <c r="D3" s="287"/>
      <c r="E3" s="287"/>
      <c r="F3" s="287" t="s">
        <v>114</v>
      </c>
      <c r="G3" s="287"/>
      <c r="H3" s="287"/>
      <c r="I3" s="287" t="s">
        <v>116</v>
      </c>
      <c r="J3" s="287"/>
      <c r="K3" s="287"/>
      <c r="L3" s="294" t="s">
        <v>364</v>
      </c>
      <c r="M3" s="184" t="s">
        <v>117</v>
      </c>
      <c r="N3" s="184" t="s">
        <v>120</v>
      </c>
      <c r="O3" s="288" t="s">
        <v>121</v>
      </c>
    </row>
    <row r="4" spans="1:17" s="181" customFormat="1" ht="38.65" thickBot="1" x14ac:dyDescent="0.3">
      <c r="A4" s="291"/>
      <c r="B4" s="293"/>
      <c r="C4" s="185" t="s">
        <v>122</v>
      </c>
      <c r="D4" s="185" t="s">
        <v>123</v>
      </c>
      <c r="E4" s="186" t="s">
        <v>118</v>
      </c>
      <c r="F4" s="185" t="s">
        <v>122</v>
      </c>
      <c r="G4" s="185" t="s">
        <v>124</v>
      </c>
      <c r="H4" s="186" t="s">
        <v>118</v>
      </c>
      <c r="I4" s="185" t="s">
        <v>122</v>
      </c>
      <c r="J4" s="185" t="s">
        <v>123</v>
      </c>
      <c r="K4" s="186" t="s">
        <v>118</v>
      </c>
      <c r="L4" s="295"/>
      <c r="M4" s="185" t="s">
        <v>119</v>
      </c>
      <c r="N4" s="185" t="s">
        <v>119</v>
      </c>
      <c r="O4" s="289"/>
    </row>
    <row r="5" spans="1:17" s="181" customFormat="1" ht="28" customHeight="1" thickBot="1" x14ac:dyDescent="0.3">
      <c r="A5" s="150" t="s">
        <v>1</v>
      </c>
      <c r="B5" s="151" t="s">
        <v>0</v>
      </c>
      <c r="C5" s="152">
        <f>C6+C10+C13+C17+C28</f>
        <v>0</v>
      </c>
      <c r="D5" s="152">
        <f>D6+D10+D13+D17+D28</f>
        <v>4840809</v>
      </c>
      <c r="E5" s="153" t="e">
        <f>D5/C5</f>
        <v>#DIV/0!</v>
      </c>
      <c r="F5" s="152">
        <f>F6+F10+F13+F17+F28</f>
        <v>54042542</v>
      </c>
      <c r="G5" s="152">
        <f>G6+G10+G13+G17+G28</f>
        <v>-1718630</v>
      </c>
      <c r="H5" s="153">
        <f>G5/F5</f>
        <v>-3.1801427845492537E-2</v>
      </c>
      <c r="I5" s="152">
        <f>I6+I10+I13+I17+I28</f>
        <v>2544050</v>
      </c>
      <c r="J5" s="152">
        <f>J6+J10+J13+J17+J28</f>
        <v>543870</v>
      </c>
      <c r="K5" s="167">
        <v>0</v>
      </c>
      <c r="L5" s="152">
        <f>D5+G5+J5</f>
        <v>3666049</v>
      </c>
      <c r="M5" s="152">
        <f>M6+M10+M13+M17+M28</f>
        <v>0</v>
      </c>
      <c r="N5" s="187">
        <f>N6+N10+N13+N17+N28</f>
        <v>0</v>
      </c>
      <c r="O5" s="188"/>
    </row>
    <row r="6" spans="1:17" hidden="1" x14ac:dyDescent="0.25">
      <c r="A6" s="11" t="s">
        <v>3</v>
      </c>
      <c r="B6" s="12" t="s">
        <v>2</v>
      </c>
      <c r="C6" s="13">
        <f>SUM(C7:C9)</f>
        <v>0</v>
      </c>
      <c r="D6" s="13">
        <f>SUM(D7:D9)</f>
        <v>0</v>
      </c>
      <c r="E6" s="14">
        <v>1</v>
      </c>
      <c r="F6" s="13">
        <f>SUM(F7:F9)</f>
        <v>0</v>
      </c>
      <c r="G6" s="140">
        <f>G7+G8</f>
        <v>0</v>
      </c>
      <c r="H6" s="14" t="e">
        <f>G6/F6</f>
        <v>#DIV/0!</v>
      </c>
      <c r="I6" s="13">
        <f>SUM(I7:I9)</f>
        <v>0</v>
      </c>
      <c r="J6" s="13">
        <f>SUM(J7:J9)</f>
        <v>0</v>
      </c>
      <c r="K6" s="14">
        <v>0</v>
      </c>
      <c r="L6" s="13">
        <f>D6+G6+J6</f>
        <v>0</v>
      </c>
      <c r="M6" s="13">
        <f>SUM(M7:M9)</f>
        <v>0</v>
      </c>
      <c r="N6" s="13">
        <f>SUM(N7:N9)</f>
        <v>0</v>
      </c>
      <c r="O6" s="15"/>
    </row>
    <row r="7" spans="1:17" hidden="1" x14ac:dyDescent="0.25">
      <c r="A7" s="16" t="s">
        <v>385</v>
      </c>
      <c r="B7" s="17"/>
      <c r="C7" s="25">
        <v>0</v>
      </c>
      <c r="D7" s="25"/>
      <c r="E7" s="106">
        <v>1</v>
      </c>
      <c r="F7" s="25"/>
      <c r="G7" s="139"/>
      <c r="H7" s="19" t="e">
        <f>G7/F7</f>
        <v>#DIV/0!</v>
      </c>
      <c r="I7" s="18">
        <v>0</v>
      </c>
      <c r="J7" s="18">
        <v>0</v>
      </c>
      <c r="K7" s="19">
        <v>0</v>
      </c>
      <c r="L7" s="18"/>
      <c r="M7" s="18">
        <v>0</v>
      </c>
      <c r="N7" s="18">
        <v>0</v>
      </c>
      <c r="O7" s="15"/>
    </row>
    <row r="8" spans="1:17" hidden="1" x14ac:dyDescent="0.25">
      <c r="A8" s="16" t="s">
        <v>411</v>
      </c>
      <c r="B8" s="17"/>
      <c r="C8" s="18"/>
      <c r="D8" s="18"/>
      <c r="E8" s="19"/>
      <c r="F8" s="18"/>
      <c r="G8" s="147"/>
      <c r="H8" s="19" t="e">
        <f>G8/F8</f>
        <v>#DIV/0!</v>
      </c>
      <c r="I8" s="18"/>
      <c r="J8" s="18"/>
      <c r="K8" s="19"/>
      <c r="L8" s="18"/>
      <c r="M8" s="18"/>
      <c r="N8" s="18"/>
      <c r="O8" s="15" t="s">
        <v>409</v>
      </c>
    </row>
    <row r="9" spans="1:17" hidden="1" x14ac:dyDescent="0.25">
      <c r="A9" s="16"/>
      <c r="B9" s="17"/>
      <c r="C9" s="18"/>
      <c r="D9" s="18"/>
      <c r="E9" s="19"/>
      <c r="F9" s="18"/>
      <c r="G9" s="147"/>
      <c r="H9" s="19"/>
      <c r="I9" s="18"/>
      <c r="J9" s="18"/>
      <c r="K9" s="19"/>
      <c r="L9" s="20"/>
      <c r="M9" s="18"/>
      <c r="N9" s="18"/>
      <c r="O9" s="15"/>
    </row>
    <row r="10" spans="1:17" ht="39.299999999999997" hidden="1" x14ac:dyDescent="0.25">
      <c r="A10" s="21" t="s">
        <v>5</v>
      </c>
      <c r="B10" s="22" t="s">
        <v>4</v>
      </c>
      <c r="C10" s="23">
        <f>SUM(C11:C16)</f>
        <v>0</v>
      </c>
      <c r="D10" s="23">
        <f>D11+D12</f>
        <v>0</v>
      </c>
      <c r="E10" s="24">
        <v>0</v>
      </c>
      <c r="F10" s="23">
        <f>F11+F12</f>
        <v>0</v>
      </c>
      <c r="G10" s="174">
        <f>G11+G12</f>
        <v>0</v>
      </c>
      <c r="H10" s="24"/>
      <c r="I10" s="23">
        <f>SUM(I11:I16)</f>
        <v>0</v>
      </c>
      <c r="J10" s="23">
        <f>SUM(J11:J16)</f>
        <v>0</v>
      </c>
      <c r="K10" s="24">
        <v>0</v>
      </c>
      <c r="L10" s="13">
        <f>D10+G10+J10</f>
        <v>0</v>
      </c>
      <c r="M10" s="23">
        <f>SUM(M11:M16)</f>
        <v>0</v>
      </c>
      <c r="N10" s="23">
        <f>SUM(N11:N16)</f>
        <v>0</v>
      </c>
      <c r="O10" s="15"/>
    </row>
    <row r="11" spans="1:17" hidden="1" x14ac:dyDescent="0.25">
      <c r="A11" s="16"/>
      <c r="B11" s="17"/>
      <c r="C11" s="18"/>
      <c r="D11" s="18"/>
      <c r="E11" s="19">
        <v>0</v>
      </c>
      <c r="F11" s="18"/>
      <c r="G11" s="147"/>
      <c r="H11" s="19">
        <v>0</v>
      </c>
      <c r="I11" s="18">
        <v>0</v>
      </c>
      <c r="J11" s="18">
        <v>0</v>
      </c>
      <c r="K11" s="19">
        <v>0</v>
      </c>
      <c r="L11" s="18"/>
      <c r="M11" s="18">
        <v>0</v>
      </c>
      <c r="N11" s="18">
        <v>0</v>
      </c>
      <c r="O11" s="15"/>
    </row>
    <row r="12" spans="1:17" ht="26.2" hidden="1" x14ac:dyDescent="0.25">
      <c r="A12" s="16" t="s">
        <v>386</v>
      </c>
      <c r="B12" s="17"/>
      <c r="C12" s="18"/>
      <c r="D12" s="18"/>
      <c r="E12" s="19">
        <v>1</v>
      </c>
      <c r="F12" s="18"/>
      <c r="G12" s="147"/>
      <c r="H12" s="19">
        <v>0</v>
      </c>
      <c r="I12" s="18">
        <v>0</v>
      </c>
      <c r="J12" s="18">
        <v>0</v>
      </c>
      <c r="K12" s="19">
        <v>0</v>
      </c>
      <c r="L12" s="18"/>
      <c r="M12" s="18">
        <v>0</v>
      </c>
      <c r="N12" s="18">
        <v>0</v>
      </c>
      <c r="O12" s="15" t="s">
        <v>397</v>
      </c>
    </row>
    <row r="13" spans="1:17" ht="39.299999999999997" hidden="1" x14ac:dyDescent="0.25">
      <c r="A13" s="21" t="s">
        <v>7</v>
      </c>
      <c r="B13" s="22" t="s">
        <v>6</v>
      </c>
      <c r="C13" s="23">
        <f>SUM(C14:C15)</f>
        <v>0</v>
      </c>
      <c r="D13" s="23">
        <f>D14+D15+D16</f>
        <v>0</v>
      </c>
      <c r="E13" s="46">
        <v>0</v>
      </c>
      <c r="F13" s="23">
        <f>F16+F14+F15</f>
        <v>0</v>
      </c>
      <c r="G13" s="174">
        <f>G14+G15+G16</f>
        <v>0</v>
      </c>
      <c r="H13" s="46">
        <v>0</v>
      </c>
      <c r="I13" s="18">
        <v>0</v>
      </c>
      <c r="J13" s="18">
        <v>0</v>
      </c>
      <c r="K13" s="46">
        <v>0</v>
      </c>
      <c r="L13" s="13">
        <f>D13+G13+J13</f>
        <v>0</v>
      </c>
      <c r="M13" s="18">
        <v>0</v>
      </c>
      <c r="N13" s="18">
        <v>0</v>
      </c>
      <c r="O13" s="15"/>
    </row>
    <row r="14" spans="1:17" hidden="1" x14ac:dyDescent="0.25">
      <c r="A14" s="16"/>
      <c r="B14" s="17"/>
      <c r="C14" s="18"/>
      <c r="D14" s="18"/>
      <c r="E14" s="19">
        <v>0</v>
      </c>
      <c r="F14" s="18"/>
      <c r="G14" s="147"/>
      <c r="H14" s="19">
        <v>0</v>
      </c>
      <c r="I14" s="18">
        <v>0</v>
      </c>
      <c r="J14" s="18">
        <v>0</v>
      </c>
      <c r="K14" s="19">
        <v>0</v>
      </c>
      <c r="L14" s="18"/>
      <c r="M14" s="18">
        <v>0</v>
      </c>
      <c r="N14" s="18">
        <v>0</v>
      </c>
      <c r="O14" s="15"/>
    </row>
    <row r="15" spans="1:17" hidden="1" x14ac:dyDescent="0.25">
      <c r="A15" s="16"/>
      <c r="B15" s="17"/>
      <c r="C15" s="18"/>
      <c r="D15" s="18"/>
      <c r="E15" s="19">
        <v>0</v>
      </c>
      <c r="F15" s="18"/>
      <c r="G15" s="147"/>
      <c r="H15" s="19">
        <v>0</v>
      </c>
      <c r="I15" s="18">
        <v>0</v>
      </c>
      <c r="J15" s="18">
        <v>0</v>
      </c>
      <c r="K15" s="19">
        <v>0</v>
      </c>
      <c r="L15" s="18"/>
      <c r="M15" s="18">
        <v>0</v>
      </c>
      <c r="N15" s="18">
        <v>0</v>
      </c>
      <c r="O15" s="15"/>
    </row>
    <row r="16" spans="1:17" hidden="1" x14ac:dyDescent="0.25">
      <c r="A16" s="16"/>
      <c r="B16" s="17"/>
      <c r="C16" s="18"/>
      <c r="D16" s="25"/>
      <c r="E16" s="19"/>
      <c r="F16" s="18"/>
      <c r="G16" s="139">
        <v>0</v>
      </c>
      <c r="H16" s="19">
        <v>0</v>
      </c>
      <c r="I16" s="18"/>
      <c r="J16" s="18"/>
      <c r="K16" s="19">
        <v>0</v>
      </c>
      <c r="L16" s="20"/>
      <c r="M16" s="18"/>
      <c r="N16" s="18"/>
      <c r="O16" s="15"/>
    </row>
    <row r="17" spans="1:15" s="181" customFormat="1" ht="26.2" x14ac:dyDescent="0.25">
      <c r="A17" s="211" t="s">
        <v>9</v>
      </c>
      <c r="B17" s="173" t="s">
        <v>8</v>
      </c>
      <c r="C17" s="174">
        <f>SUM(C18:C27)</f>
        <v>0</v>
      </c>
      <c r="D17" s="174">
        <f>SUM(D18:D27)</f>
        <v>4840809</v>
      </c>
      <c r="E17" s="175">
        <v>0</v>
      </c>
      <c r="F17" s="174">
        <f>SUM(F18:F27)</f>
        <v>54042542</v>
      </c>
      <c r="G17" s="174">
        <f>SUM(G18:G27)</f>
        <v>-1718630</v>
      </c>
      <c r="H17" s="175">
        <f>G17/F17</f>
        <v>-3.1801427845492537E-2</v>
      </c>
      <c r="I17" s="174">
        <f>SUM(I18:I27)</f>
        <v>2544050</v>
      </c>
      <c r="J17" s="174">
        <f>SUM(J18:J27)</f>
        <v>543870</v>
      </c>
      <c r="K17" s="175">
        <v>0</v>
      </c>
      <c r="L17" s="140">
        <f>D17+G17+J17</f>
        <v>3666049</v>
      </c>
      <c r="M17" s="174">
        <f>SUM(M18:M27)</f>
        <v>0</v>
      </c>
      <c r="N17" s="174">
        <f>SUM(N18:N27)</f>
        <v>0</v>
      </c>
      <c r="O17" s="196"/>
    </row>
    <row r="18" spans="1:15" s="181" customFormat="1" ht="26.2" hidden="1" x14ac:dyDescent="0.25">
      <c r="A18" s="144" t="s">
        <v>384</v>
      </c>
      <c r="B18" s="145"/>
      <c r="C18" s="139"/>
      <c r="D18" s="139"/>
      <c r="E18" s="202">
        <v>1</v>
      </c>
      <c r="F18" s="147"/>
      <c r="G18" s="147"/>
      <c r="H18" s="146">
        <v>0</v>
      </c>
      <c r="I18" s="147">
        <v>0</v>
      </c>
      <c r="J18" s="147">
        <v>0</v>
      </c>
      <c r="K18" s="146">
        <v>0</v>
      </c>
      <c r="L18" s="147"/>
      <c r="M18" s="147">
        <v>0</v>
      </c>
      <c r="N18" s="147">
        <v>0</v>
      </c>
      <c r="O18" s="196"/>
    </row>
    <row r="19" spans="1:15" s="181" customFormat="1" hidden="1" x14ac:dyDescent="0.25">
      <c r="A19" s="144" t="s">
        <v>372</v>
      </c>
      <c r="B19" s="145"/>
      <c r="C19" s="139"/>
      <c r="D19" s="139"/>
      <c r="E19" s="202" t="e">
        <f>D19/C19</f>
        <v>#DIV/0!</v>
      </c>
      <c r="F19" s="147"/>
      <c r="G19" s="147"/>
      <c r="H19" s="146">
        <v>0</v>
      </c>
      <c r="I19" s="147">
        <v>0</v>
      </c>
      <c r="J19" s="147">
        <v>0</v>
      </c>
      <c r="K19" s="146">
        <v>0</v>
      </c>
      <c r="L19" s="147"/>
      <c r="M19" s="147">
        <v>0</v>
      </c>
      <c r="N19" s="147">
        <v>0</v>
      </c>
      <c r="O19" s="196"/>
    </row>
    <row r="20" spans="1:15" s="181" customFormat="1" hidden="1" x14ac:dyDescent="0.25">
      <c r="A20" s="144" t="s">
        <v>383</v>
      </c>
      <c r="B20" s="145"/>
      <c r="C20" s="139"/>
      <c r="D20" s="139"/>
      <c r="E20" s="202">
        <v>1</v>
      </c>
      <c r="F20" s="147"/>
      <c r="G20" s="147"/>
      <c r="H20" s="146">
        <v>0</v>
      </c>
      <c r="I20" s="147">
        <v>0</v>
      </c>
      <c r="J20" s="147">
        <v>0</v>
      </c>
      <c r="K20" s="146">
        <v>0</v>
      </c>
      <c r="L20" s="147"/>
      <c r="M20" s="147">
        <v>0</v>
      </c>
      <c r="N20" s="147">
        <v>0</v>
      </c>
      <c r="O20" s="196"/>
    </row>
    <row r="21" spans="1:15" s="181" customFormat="1" ht="39.299999999999997" x14ac:dyDescent="0.25">
      <c r="A21" s="144" t="s">
        <v>191</v>
      </c>
      <c r="B21" s="145"/>
      <c r="C21" s="139">
        <v>0</v>
      </c>
      <c r="D21" s="139">
        <v>4840809</v>
      </c>
      <c r="E21" s="202">
        <v>1</v>
      </c>
      <c r="F21" s="147">
        <v>0</v>
      </c>
      <c r="G21" s="147">
        <v>0</v>
      </c>
      <c r="H21" s="146">
        <v>0</v>
      </c>
      <c r="I21" s="147">
        <v>0</v>
      </c>
      <c r="J21" s="147">
        <v>0</v>
      </c>
      <c r="K21" s="146">
        <v>0</v>
      </c>
      <c r="L21" s="147"/>
      <c r="M21" s="147">
        <v>0</v>
      </c>
      <c r="N21" s="147">
        <v>0</v>
      </c>
      <c r="O21" s="196"/>
    </row>
    <row r="22" spans="1:15" s="181" customFormat="1" x14ac:dyDescent="0.25">
      <c r="A22" s="144" t="s">
        <v>398</v>
      </c>
      <c r="B22" s="145"/>
      <c r="C22" s="139">
        <v>0</v>
      </c>
      <c r="D22" s="139">
        <v>0</v>
      </c>
      <c r="E22" s="202">
        <v>0</v>
      </c>
      <c r="F22" s="147">
        <f>524455+120507+318487+4894648+281000+1483344+505409</f>
        <v>8127850</v>
      </c>
      <c r="G22" s="147">
        <f>-2556-7420-27848-6994-25779-10062-36293</f>
        <v>-116952</v>
      </c>
      <c r="H22" s="146">
        <f>G22/F22</f>
        <v>-1.43890450734204E-2</v>
      </c>
      <c r="I22" s="147">
        <v>0</v>
      </c>
      <c r="J22" s="147">
        <v>0</v>
      </c>
      <c r="K22" s="146">
        <v>0</v>
      </c>
      <c r="L22" s="147"/>
      <c r="M22" s="147">
        <v>0</v>
      </c>
      <c r="N22" s="147">
        <v>0</v>
      </c>
      <c r="O22" s="196" t="s">
        <v>442</v>
      </c>
    </row>
    <row r="23" spans="1:15" s="181" customFormat="1" hidden="1" x14ac:dyDescent="0.25">
      <c r="A23" s="144" t="s">
        <v>373</v>
      </c>
      <c r="B23" s="145"/>
      <c r="C23" s="139"/>
      <c r="D23" s="139"/>
      <c r="E23" s="202">
        <v>1</v>
      </c>
      <c r="F23" s="147"/>
      <c r="G23" s="147"/>
      <c r="H23" s="146" t="e">
        <f t="shared" ref="H23:H24" si="0">G23/F23</f>
        <v>#DIV/0!</v>
      </c>
      <c r="I23" s="147"/>
      <c r="J23" s="147"/>
      <c r="K23" s="146"/>
      <c r="L23" s="147"/>
      <c r="M23" s="147"/>
      <c r="N23" s="147"/>
      <c r="O23" s="196"/>
    </row>
    <row r="24" spans="1:15" s="181" customFormat="1" ht="26.2" x14ac:dyDescent="0.25">
      <c r="A24" s="144" t="s">
        <v>408</v>
      </c>
      <c r="B24" s="145"/>
      <c r="C24" s="147">
        <v>0</v>
      </c>
      <c r="D24" s="147">
        <v>0</v>
      </c>
      <c r="E24" s="146">
        <v>0</v>
      </c>
      <c r="F24" s="147">
        <v>16104800</v>
      </c>
      <c r="G24" s="147">
        <v>-1700000</v>
      </c>
      <c r="H24" s="146">
        <f t="shared" si="0"/>
        <v>-0.10555859122746014</v>
      </c>
      <c r="I24" s="147">
        <v>0</v>
      </c>
      <c r="J24" s="147">
        <v>0</v>
      </c>
      <c r="K24" s="146">
        <v>0</v>
      </c>
      <c r="L24" s="147"/>
      <c r="M24" s="147"/>
      <c r="N24" s="147"/>
      <c r="O24" s="196" t="s">
        <v>441</v>
      </c>
    </row>
    <row r="25" spans="1:15" s="181" customFormat="1" x14ac:dyDescent="0.25">
      <c r="A25" s="144" t="s">
        <v>464</v>
      </c>
      <c r="B25" s="145"/>
      <c r="C25" s="147"/>
      <c r="D25" s="147"/>
      <c r="E25" s="146"/>
      <c r="F25" s="139">
        <v>29809892</v>
      </c>
      <c r="G25" s="147">
        <v>98322</v>
      </c>
      <c r="H25" s="146">
        <f>G25/F25</f>
        <v>3.2983011142744159E-3</v>
      </c>
      <c r="I25" s="147">
        <v>0</v>
      </c>
      <c r="J25" s="147">
        <v>0</v>
      </c>
      <c r="K25" s="146">
        <v>0</v>
      </c>
      <c r="L25" s="147"/>
      <c r="M25" s="147"/>
      <c r="N25" s="147"/>
      <c r="O25" s="196" t="s">
        <v>468</v>
      </c>
    </row>
    <row r="26" spans="1:15" s="181" customFormat="1" x14ac:dyDescent="0.25">
      <c r="A26" s="144" t="s">
        <v>445</v>
      </c>
      <c r="B26" s="145"/>
      <c r="C26" s="147">
        <v>0</v>
      </c>
      <c r="D26" s="147">
        <v>0</v>
      </c>
      <c r="E26" s="146">
        <v>0</v>
      </c>
      <c r="F26" s="147">
        <v>0</v>
      </c>
      <c r="G26" s="147">
        <v>0</v>
      </c>
      <c r="H26" s="146">
        <v>0</v>
      </c>
      <c r="I26" s="147">
        <v>2544050</v>
      </c>
      <c r="J26" s="147">
        <f>200000+343870</f>
        <v>543870</v>
      </c>
      <c r="K26" s="146">
        <f>J26/I26</f>
        <v>0.21378117568444016</v>
      </c>
      <c r="L26" s="165"/>
      <c r="M26" s="147"/>
      <c r="N26" s="147"/>
      <c r="O26" s="196" t="s">
        <v>446</v>
      </c>
    </row>
    <row r="27" spans="1:15" s="181" customFormat="1" hidden="1" x14ac:dyDescent="0.25">
      <c r="A27" s="144" t="s">
        <v>366</v>
      </c>
      <c r="B27" s="145"/>
      <c r="C27" s="147"/>
      <c r="D27" s="147"/>
      <c r="E27" s="146"/>
      <c r="F27" s="147"/>
      <c r="G27" s="147"/>
      <c r="H27" s="146"/>
      <c r="I27" s="147"/>
      <c r="J27" s="147"/>
      <c r="K27" s="146"/>
      <c r="L27" s="165"/>
      <c r="M27" s="147"/>
      <c r="N27" s="147"/>
      <c r="O27" s="196"/>
    </row>
    <row r="28" spans="1:15" ht="39.299999999999997" hidden="1" x14ac:dyDescent="0.25">
      <c r="A28" s="21" t="s">
        <v>11</v>
      </c>
      <c r="B28" s="22" t="s">
        <v>10</v>
      </c>
      <c r="C28" s="23">
        <f>SUM(C29:C29)</f>
        <v>0</v>
      </c>
      <c r="D28" s="23">
        <f>SUM(D29:D29)</f>
        <v>0</v>
      </c>
      <c r="E28" s="24">
        <v>0</v>
      </c>
      <c r="F28" s="23">
        <f>F29+F30</f>
        <v>0</v>
      </c>
      <c r="G28" s="174">
        <f>G29+G30+G31</f>
        <v>0</v>
      </c>
      <c r="H28" s="24">
        <v>1</v>
      </c>
      <c r="I28" s="23">
        <f>SUM(I29:I29)</f>
        <v>0</v>
      </c>
      <c r="J28" s="23">
        <f>SUM(J29:J29)</f>
        <v>0</v>
      </c>
      <c r="K28" s="24">
        <v>0</v>
      </c>
      <c r="L28" s="13">
        <f>D28+G28+J28</f>
        <v>0</v>
      </c>
      <c r="M28" s="23">
        <f>SUM(M29:M29)</f>
        <v>0</v>
      </c>
      <c r="N28" s="23">
        <f>SUM(N29:N29)</f>
        <v>0</v>
      </c>
      <c r="O28" s="15"/>
    </row>
    <row r="29" spans="1:15" hidden="1" x14ac:dyDescent="0.25">
      <c r="A29" s="16" t="s">
        <v>146</v>
      </c>
      <c r="B29" s="17"/>
      <c r="C29" s="18"/>
      <c r="D29" s="18"/>
      <c r="E29" s="19">
        <v>0</v>
      </c>
      <c r="F29" s="18"/>
      <c r="G29" s="147"/>
      <c r="H29" s="19">
        <v>0</v>
      </c>
      <c r="I29" s="18"/>
      <c r="J29" s="25"/>
      <c r="K29" s="19">
        <v>0</v>
      </c>
      <c r="L29" s="18"/>
      <c r="M29" s="18"/>
      <c r="N29" s="18"/>
      <c r="O29" s="15"/>
    </row>
    <row r="30" spans="1:15" hidden="1" x14ac:dyDescent="0.25">
      <c r="A30" s="107" t="s">
        <v>401</v>
      </c>
      <c r="B30" s="17"/>
      <c r="C30" s="18"/>
      <c r="D30" s="18"/>
      <c r="E30" s="19"/>
      <c r="F30" s="18"/>
      <c r="G30" s="147"/>
      <c r="H30" s="19">
        <v>1</v>
      </c>
      <c r="I30" s="18"/>
      <c r="J30" s="25"/>
      <c r="K30" s="19"/>
      <c r="L30" s="18"/>
      <c r="M30" s="18"/>
      <c r="N30" s="18"/>
      <c r="O30" s="45"/>
    </row>
    <row r="31" spans="1:15" hidden="1" x14ac:dyDescent="0.25">
      <c r="A31" s="107" t="s">
        <v>402</v>
      </c>
      <c r="B31" s="17"/>
      <c r="C31" s="18"/>
      <c r="D31" s="18"/>
      <c r="E31" s="19"/>
      <c r="F31" s="18"/>
      <c r="G31" s="147"/>
      <c r="H31" s="19">
        <v>1</v>
      </c>
      <c r="I31" s="18"/>
      <c r="J31" s="25"/>
      <c r="K31" s="19"/>
      <c r="L31" s="18"/>
      <c r="M31" s="18"/>
      <c r="N31" s="18"/>
      <c r="O31" s="45" t="s">
        <v>403</v>
      </c>
    </row>
    <row r="32" spans="1:15" ht="38.65" thickBot="1" x14ac:dyDescent="0.3">
      <c r="A32" s="176" t="s">
        <v>13</v>
      </c>
      <c r="B32" s="177" t="s">
        <v>12</v>
      </c>
      <c r="C32" s="178">
        <f>C33+C45+C47+C50+C52</f>
        <v>80963945</v>
      </c>
      <c r="D32" s="178">
        <f>D33+D45+D47+D50+D52</f>
        <v>88969503</v>
      </c>
      <c r="E32" s="179">
        <f>D32/C32</f>
        <v>1.09887806232762</v>
      </c>
      <c r="F32" s="178">
        <f>-F33+F45+F47+F50+F52</f>
        <v>-39145865.859999999</v>
      </c>
      <c r="G32" s="178">
        <f>G33+G45+G47+G50+G52</f>
        <v>6280104</v>
      </c>
      <c r="H32" s="179">
        <v>0</v>
      </c>
      <c r="I32" s="178">
        <f>-I33+I45+I47+I50+I52</f>
        <v>0</v>
      </c>
      <c r="J32" s="178">
        <f>-J33+J45+J47+J50+J52</f>
        <v>0</v>
      </c>
      <c r="K32" s="180">
        <v>0</v>
      </c>
      <c r="L32" s="178">
        <f>D32+G32+J32</f>
        <v>95249607</v>
      </c>
      <c r="M32" s="108">
        <f>-M33+M45+M47+M50+M52</f>
        <v>0</v>
      </c>
      <c r="N32" s="109">
        <f>-N33+N45+N47+N50+N52</f>
        <v>0</v>
      </c>
      <c r="O32" s="10"/>
    </row>
    <row r="33" spans="1:15" s="181" customFormat="1" ht="26.2" x14ac:dyDescent="0.25">
      <c r="A33" s="141" t="s">
        <v>15</v>
      </c>
      <c r="B33" s="142" t="s">
        <v>14</v>
      </c>
      <c r="C33" s="140">
        <f>SUM(C34:C43)</f>
        <v>30963945</v>
      </c>
      <c r="D33" s="140">
        <f>SUM(D34:D43)</f>
        <v>18969503</v>
      </c>
      <c r="E33" s="143">
        <f>D33/C33</f>
        <v>0.61263198213276759</v>
      </c>
      <c r="F33" s="140">
        <f>SUM(F34:F44)</f>
        <v>82735874.859999999</v>
      </c>
      <c r="G33" s="140">
        <f>SUM(G34:G44)</f>
        <v>6119988</v>
      </c>
      <c r="H33" s="143">
        <v>0</v>
      </c>
      <c r="I33" s="140">
        <f>SUM(I34:I43)</f>
        <v>0</v>
      </c>
      <c r="J33" s="140">
        <f>SUM(J34:J43)</f>
        <v>0</v>
      </c>
      <c r="K33" s="143">
        <v>0</v>
      </c>
      <c r="L33" s="140">
        <f>D33+G33+J33</f>
        <v>25089491</v>
      </c>
      <c r="M33" s="140">
        <f>SUM(M34:M43)</f>
        <v>0</v>
      </c>
      <c r="N33" s="140">
        <f>SUM(N34:N43)</f>
        <v>0</v>
      </c>
      <c r="O33" s="218"/>
    </row>
    <row r="34" spans="1:15" s="181" customFormat="1" ht="52.4" x14ac:dyDescent="0.25">
      <c r="A34" s="144" t="s">
        <v>419</v>
      </c>
      <c r="B34" s="145"/>
      <c r="C34" s="139">
        <v>0</v>
      </c>
      <c r="D34" s="139">
        <v>856053</v>
      </c>
      <c r="E34" s="202">
        <v>1</v>
      </c>
      <c r="F34" s="147">
        <v>0</v>
      </c>
      <c r="G34" s="139">
        <v>0</v>
      </c>
      <c r="H34" s="146">
        <v>0</v>
      </c>
      <c r="I34" s="147">
        <v>0</v>
      </c>
      <c r="J34" s="147">
        <v>0</v>
      </c>
      <c r="K34" s="146">
        <v>0</v>
      </c>
      <c r="L34" s="147"/>
      <c r="M34" s="147"/>
      <c r="N34" s="147"/>
      <c r="O34" s="196" t="s">
        <v>404</v>
      </c>
    </row>
    <row r="35" spans="1:15" s="181" customFormat="1" ht="32.25" customHeight="1" x14ac:dyDescent="0.25">
      <c r="A35" s="144" t="s">
        <v>422</v>
      </c>
      <c r="B35" s="145"/>
      <c r="C35" s="139">
        <v>0</v>
      </c>
      <c r="D35" s="139">
        <v>9357050</v>
      </c>
      <c r="E35" s="202">
        <v>1</v>
      </c>
      <c r="F35" s="147">
        <v>0</v>
      </c>
      <c r="G35" s="147">
        <v>0</v>
      </c>
      <c r="H35" s="146">
        <v>0</v>
      </c>
      <c r="I35" s="147">
        <v>0</v>
      </c>
      <c r="J35" s="147">
        <v>0</v>
      </c>
      <c r="K35" s="146">
        <v>0</v>
      </c>
      <c r="L35" s="147"/>
      <c r="M35" s="147"/>
      <c r="N35" s="147"/>
      <c r="O35" s="196"/>
    </row>
    <row r="36" spans="1:15" s="181" customFormat="1" ht="39.299999999999997" x14ac:dyDescent="0.25">
      <c r="A36" s="144" t="s">
        <v>452</v>
      </c>
      <c r="B36" s="145"/>
      <c r="C36" s="139">
        <v>24139080</v>
      </c>
      <c r="D36" s="139">
        <v>104160</v>
      </c>
      <c r="E36" s="202">
        <f>D36/C36</f>
        <v>4.3149946062567418E-3</v>
      </c>
      <c r="F36" s="147">
        <v>0</v>
      </c>
      <c r="G36" s="147">
        <v>0</v>
      </c>
      <c r="H36" s="146">
        <v>0</v>
      </c>
      <c r="I36" s="147">
        <v>0</v>
      </c>
      <c r="J36" s="147">
        <v>0</v>
      </c>
      <c r="K36" s="146">
        <v>0</v>
      </c>
      <c r="L36" s="147"/>
      <c r="M36" s="147"/>
      <c r="N36" s="147"/>
      <c r="O36" s="196"/>
    </row>
    <row r="37" spans="1:15" s="181" customFormat="1" ht="39.299999999999997" x14ac:dyDescent="0.25">
      <c r="A37" s="144" t="s">
        <v>204</v>
      </c>
      <c r="B37" s="145"/>
      <c r="C37" s="139">
        <v>1010913</v>
      </c>
      <c r="D37" s="139">
        <v>134136</v>
      </c>
      <c r="E37" s="202">
        <f>D37/C37</f>
        <v>0.13268797611663913</v>
      </c>
      <c r="F37" s="147">
        <v>0</v>
      </c>
      <c r="G37" s="147">
        <v>0</v>
      </c>
      <c r="H37" s="146">
        <v>0</v>
      </c>
      <c r="I37" s="147">
        <v>0</v>
      </c>
      <c r="J37" s="147">
        <v>0</v>
      </c>
      <c r="K37" s="146">
        <v>0</v>
      </c>
      <c r="L37" s="147"/>
      <c r="M37" s="147"/>
      <c r="N37" s="147"/>
      <c r="O37" s="196"/>
    </row>
    <row r="38" spans="1:15" s="181" customFormat="1" ht="39.299999999999997" x14ac:dyDescent="0.25">
      <c r="A38" s="144" t="s">
        <v>191</v>
      </c>
      <c r="B38" s="145"/>
      <c r="C38" s="139">
        <v>0</v>
      </c>
      <c r="D38" s="139">
        <v>7883834</v>
      </c>
      <c r="E38" s="202">
        <v>1</v>
      </c>
      <c r="F38" s="147">
        <v>0</v>
      </c>
      <c r="G38" s="147">
        <v>0</v>
      </c>
      <c r="H38" s="146">
        <v>0</v>
      </c>
      <c r="I38" s="147">
        <v>0</v>
      </c>
      <c r="J38" s="147">
        <v>0</v>
      </c>
      <c r="K38" s="146">
        <v>0</v>
      </c>
      <c r="L38" s="147"/>
      <c r="M38" s="147"/>
      <c r="N38" s="147"/>
      <c r="O38" s="196"/>
    </row>
    <row r="39" spans="1:15" s="181" customFormat="1" ht="52.4" x14ac:dyDescent="0.25">
      <c r="A39" s="144" t="s">
        <v>221</v>
      </c>
      <c r="B39" s="145"/>
      <c r="C39" s="139">
        <v>5813952</v>
      </c>
      <c r="D39" s="139">
        <v>634270</v>
      </c>
      <c r="E39" s="202">
        <f t="shared" ref="E39" si="1">D39/C39</f>
        <v>0.10909446792818379</v>
      </c>
      <c r="F39" s="147">
        <v>0</v>
      </c>
      <c r="G39" s="147">
        <v>0</v>
      </c>
      <c r="H39" s="146">
        <v>0</v>
      </c>
      <c r="I39" s="147">
        <v>0</v>
      </c>
      <c r="J39" s="147">
        <v>0</v>
      </c>
      <c r="K39" s="146">
        <v>0</v>
      </c>
      <c r="L39" s="147"/>
      <c r="M39" s="147"/>
      <c r="N39" s="147"/>
      <c r="O39" s="196"/>
    </row>
    <row r="40" spans="1:15" s="181" customFormat="1" ht="54.35" customHeight="1" x14ac:dyDescent="0.25">
      <c r="A40" s="144" t="s">
        <v>394</v>
      </c>
      <c r="B40" s="145"/>
      <c r="C40" s="139">
        <v>0</v>
      </c>
      <c r="D40" s="139">
        <v>0</v>
      </c>
      <c r="E40" s="202">
        <v>0</v>
      </c>
      <c r="F40" s="147">
        <v>4680</v>
      </c>
      <c r="G40" s="147">
        <v>2012</v>
      </c>
      <c r="H40" s="146">
        <f>G40/F40</f>
        <v>0.42991452991452994</v>
      </c>
      <c r="I40" s="147">
        <v>0</v>
      </c>
      <c r="J40" s="147">
        <v>0</v>
      </c>
      <c r="K40" s="146">
        <v>0</v>
      </c>
      <c r="L40" s="147"/>
      <c r="M40" s="147"/>
      <c r="N40" s="147"/>
      <c r="O40" s="196" t="s">
        <v>427</v>
      </c>
    </row>
    <row r="41" spans="1:15" ht="30.8" hidden="1" customHeight="1" x14ac:dyDescent="0.25">
      <c r="A41" s="16" t="s">
        <v>399</v>
      </c>
      <c r="B41" s="17"/>
      <c r="C41" s="18"/>
      <c r="D41" s="139"/>
      <c r="E41" s="19">
        <v>0</v>
      </c>
      <c r="F41" s="25"/>
      <c r="G41" s="18"/>
      <c r="H41" s="146" t="e">
        <f t="shared" ref="H41:H43" si="2">G41/F41</f>
        <v>#DIV/0!</v>
      </c>
      <c r="I41" s="18">
        <v>0</v>
      </c>
      <c r="J41" s="18">
        <v>0</v>
      </c>
      <c r="K41" s="19">
        <v>0</v>
      </c>
      <c r="L41" s="18"/>
      <c r="M41" s="18"/>
      <c r="N41" s="18"/>
      <c r="O41" s="15" t="s">
        <v>400</v>
      </c>
    </row>
    <row r="42" spans="1:15" s="181" customFormat="1" ht="52.4" x14ac:dyDescent="0.25">
      <c r="A42" s="144" t="s">
        <v>405</v>
      </c>
      <c r="B42" s="145"/>
      <c r="C42" s="147">
        <v>0</v>
      </c>
      <c r="D42" s="139">
        <v>0</v>
      </c>
      <c r="E42" s="146">
        <v>0</v>
      </c>
      <c r="F42" s="139">
        <f>4019042.86</f>
        <v>4019042.86</v>
      </c>
      <c r="G42" s="147">
        <f>150000+29688+58050+466323+50000</f>
        <v>754061</v>
      </c>
      <c r="H42" s="146">
        <f t="shared" si="2"/>
        <v>0.18762203496381724</v>
      </c>
      <c r="I42" s="147">
        <v>0</v>
      </c>
      <c r="J42" s="147">
        <v>0</v>
      </c>
      <c r="K42" s="146">
        <v>0</v>
      </c>
      <c r="L42" s="147"/>
      <c r="M42" s="147"/>
      <c r="N42" s="147"/>
      <c r="O42" s="196" t="s">
        <v>463</v>
      </c>
    </row>
    <row r="43" spans="1:15" s="181" customFormat="1" ht="78.55" x14ac:dyDescent="0.25">
      <c r="A43" s="144" t="s">
        <v>406</v>
      </c>
      <c r="B43" s="145"/>
      <c r="C43" s="147">
        <v>0</v>
      </c>
      <c r="D43" s="139">
        <v>0</v>
      </c>
      <c r="E43" s="146">
        <v>0</v>
      </c>
      <c r="F43" s="139">
        <f>62764076+15870076</f>
        <v>78634152</v>
      </c>
      <c r="G43" s="147">
        <f>3000000+548000+40680+27600+32000+1659571</f>
        <v>5307851</v>
      </c>
      <c r="H43" s="146">
        <f t="shared" si="2"/>
        <v>6.7500581681099583E-2</v>
      </c>
      <c r="I43" s="147">
        <v>0</v>
      </c>
      <c r="J43" s="147">
        <v>0</v>
      </c>
      <c r="K43" s="146">
        <v>0</v>
      </c>
      <c r="L43" s="147"/>
      <c r="M43" s="147"/>
      <c r="N43" s="147"/>
      <c r="O43" s="196" t="s">
        <v>462</v>
      </c>
    </row>
    <row r="44" spans="1:15" s="181" customFormat="1" ht="26.2" x14ac:dyDescent="0.25">
      <c r="A44" s="144" t="s">
        <v>443</v>
      </c>
      <c r="B44" s="145"/>
      <c r="C44" s="147">
        <v>0</v>
      </c>
      <c r="D44" s="139">
        <v>0</v>
      </c>
      <c r="E44" s="146">
        <v>0</v>
      </c>
      <c r="F44" s="147">
        <v>78000</v>
      </c>
      <c r="G44" s="147">
        <v>56064</v>
      </c>
      <c r="H44" s="146">
        <f>G44/F44</f>
        <v>0.71876923076923072</v>
      </c>
      <c r="I44" s="147"/>
      <c r="J44" s="147"/>
      <c r="K44" s="146"/>
      <c r="L44" s="165"/>
      <c r="M44" s="147"/>
      <c r="N44" s="147"/>
      <c r="O44" s="196"/>
    </row>
    <row r="45" spans="1:15" ht="39.299999999999997" hidden="1" x14ac:dyDescent="0.25">
      <c r="A45" s="21" t="s">
        <v>17</v>
      </c>
      <c r="B45" s="22" t="s">
        <v>16</v>
      </c>
      <c r="C45" s="23">
        <f>SUM(C46:C46)</f>
        <v>0</v>
      </c>
      <c r="D45" s="23">
        <f>SUM(D46:D46)</f>
        <v>0</v>
      </c>
      <c r="E45" s="24">
        <v>0</v>
      </c>
      <c r="F45" s="23">
        <f>SUM(F46:F46)</f>
        <v>0</v>
      </c>
      <c r="G45" s="23">
        <f>SUM(G46:G46)</f>
        <v>0</v>
      </c>
      <c r="H45" s="24">
        <v>0</v>
      </c>
      <c r="I45" s="23">
        <f>SUM(I46:I46)</f>
        <v>0</v>
      </c>
      <c r="J45" s="23">
        <f>SUM(J46:J46)</f>
        <v>0</v>
      </c>
      <c r="K45" s="24">
        <v>0</v>
      </c>
      <c r="L45" s="13">
        <f>D45+G45+J45</f>
        <v>0</v>
      </c>
      <c r="M45" s="23">
        <f>SUM(M46:M46)</f>
        <v>0</v>
      </c>
      <c r="N45" s="23">
        <f>SUM(N46:N46)</f>
        <v>0</v>
      </c>
      <c r="O45" s="15"/>
    </row>
    <row r="46" spans="1:15" hidden="1" x14ac:dyDescent="0.25">
      <c r="A46" s="16"/>
      <c r="B46" s="17"/>
      <c r="C46" s="18"/>
      <c r="D46" s="18"/>
      <c r="E46" s="19">
        <v>0</v>
      </c>
      <c r="F46" s="18"/>
      <c r="G46" s="18"/>
      <c r="H46" s="19">
        <v>0</v>
      </c>
      <c r="I46" s="18"/>
      <c r="J46" s="18"/>
      <c r="K46" s="19">
        <v>0</v>
      </c>
      <c r="L46" s="18"/>
      <c r="M46" s="18"/>
      <c r="N46" s="18"/>
      <c r="O46" s="15"/>
    </row>
    <row r="47" spans="1:15" ht="26.2" x14ac:dyDescent="0.25">
      <c r="A47" s="172" t="s">
        <v>19</v>
      </c>
      <c r="B47" s="173" t="s">
        <v>18</v>
      </c>
      <c r="C47" s="174">
        <f>SUM(C48:C49)</f>
        <v>50000000</v>
      </c>
      <c r="D47" s="174">
        <f>SUM(D48:D49)</f>
        <v>70000000</v>
      </c>
      <c r="E47" s="175">
        <v>0</v>
      </c>
      <c r="F47" s="174">
        <f>SUM(F48:F49)</f>
        <v>448202</v>
      </c>
      <c r="G47" s="174">
        <f>SUM(G48:G49)</f>
        <v>80000</v>
      </c>
      <c r="H47" s="175">
        <f>G47/F47</f>
        <v>0.17849094827778547</v>
      </c>
      <c r="I47" s="174">
        <f>SUM(I48:I49)</f>
        <v>0</v>
      </c>
      <c r="J47" s="174">
        <f>SUM(J48:J49)</f>
        <v>0</v>
      </c>
      <c r="K47" s="175">
        <v>0</v>
      </c>
      <c r="L47" s="140">
        <f>D47+G47+J47</f>
        <v>70080000</v>
      </c>
      <c r="M47" s="23">
        <f>SUM(M48:M49)</f>
        <v>0</v>
      </c>
      <c r="N47" s="23">
        <f>SUM(N48:N49)</f>
        <v>0</v>
      </c>
      <c r="O47" s="15"/>
    </row>
    <row r="48" spans="1:15" x14ac:dyDescent="0.25">
      <c r="A48" s="144" t="s">
        <v>374</v>
      </c>
      <c r="B48" s="145"/>
      <c r="C48" s="147">
        <v>50000000</v>
      </c>
      <c r="D48" s="139">
        <v>70000000</v>
      </c>
      <c r="E48" s="146">
        <f>D48/C48</f>
        <v>1.4</v>
      </c>
      <c r="F48" s="147">
        <v>0</v>
      </c>
      <c r="G48" s="147">
        <v>0</v>
      </c>
      <c r="H48" s="146">
        <v>0</v>
      </c>
      <c r="I48" s="147">
        <v>0</v>
      </c>
      <c r="J48" s="147">
        <v>0</v>
      </c>
      <c r="K48" s="146">
        <v>0</v>
      </c>
      <c r="L48" s="147"/>
      <c r="M48" s="18"/>
      <c r="N48" s="18"/>
      <c r="O48" s="15"/>
    </row>
    <row r="49" spans="1:15" s="181" customFormat="1" x14ac:dyDescent="0.25">
      <c r="A49" s="144" t="s">
        <v>158</v>
      </c>
      <c r="B49" s="145"/>
      <c r="C49" s="147">
        <v>0</v>
      </c>
      <c r="D49" s="147">
        <v>0</v>
      </c>
      <c r="E49" s="146">
        <v>0</v>
      </c>
      <c r="F49" s="139">
        <v>448202</v>
      </c>
      <c r="G49" s="147">
        <v>80000</v>
      </c>
      <c r="H49" s="146">
        <f>G49/F49</f>
        <v>0.17849094827778547</v>
      </c>
      <c r="I49" s="147">
        <v>0</v>
      </c>
      <c r="J49" s="139">
        <v>0</v>
      </c>
      <c r="K49" s="146">
        <v>0</v>
      </c>
      <c r="L49" s="147"/>
      <c r="M49" s="147"/>
      <c r="N49" s="147"/>
      <c r="O49" s="196" t="s">
        <v>444</v>
      </c>
    </row>
    <row r="50" spans="1:15" s="181" customFormat="1" ht="39.299999999999997" x14ac:dyDescent="0.25">
      <c r="A50" s="172" t="s">
        <v>21</v>
      </c>
      <c r="B50" s="173" t="s">
        <v>20</v>
      </c>
      <c r="C50" s="174">
        <f>SUM(C51:C51)</f>
        <v>0</v>
      </c>
      <c r="D50" s="174">
        <f>SUM(D51:D51)</f>
        <v>0</v>
      </c>
      <c r="E50" s="175" t="s">
        <v>140</v>
      </c>
      <c r="F50" s="174">
        <f>SUM(F51:F51)</f>
        <v>43141807</v>
      </c>
      <c r="G50" s="174">
        <f>SUM(G51:G51)</f>
        <v>80116</v>
      </c>
      <c r="H50" s="175">
        <f>G50/F50</f>
        <v>1.8570385797701983E-3</v>
      </c>
      <c r="I50" s="174">
        <f>SUM(I51:I51)</f>
        <v>0</v>
      </c>
      <c r="J50" s="174">
        <f>SUM(J51:J51)</f>
        <v>0</v>
      </c>
      <c r="K50" s="175">
        <v>0</v>
      </c>
      <c r="L50" s="140">
        <f>D50+G50+J50</f>
        <v>80116</v>
      </c>
      <c r="M50" s="174">
        <f>SUM(M51:M51)</f>
        <v>0</v>
      </c>
      <c r="N50" s="174">
        <f>SUM(N51:N51)</f>
        <v>0</v>
      </c>
      <c r="O50" s="196"/>
    </row>
    <row r="51" spans="1:15" s="181" customFormat="1" ht="13.75" thickBot="1" x14ac:dyDescent="0.3">
      <c r="A51" s="144" t="s">
        <v>467</v>
      </c>
      <c r="B51" s="145"/>
      <c r="C51" s="147">
        <v>0</v>
      </c>
      <c r="D51" s="147"/>
      <c r="E51" s="146">
        <v>0</v>
      </c>
      <c r="F51" s="139">
        <v>43141807</v>
      </c>
      <c r="G51" s="147">
        <v>80116</v>
      </c>
      <c r="H51" s="146">
        <f>G51/F51</f>
        <v>1.8570385797701983E-3</v>
      </c>
      <c r="I51" s="147"/>
      <c r="J51" s="147"/>
      <c r="K51" s="146">
        <v>0</v>
      </c>
      <c r="L51" s="147"/>
      <c r="M51" s="147"/>
      <c r="N51" s="147"/>
      <c r="O51" s="196" t="s">
        <v>468</v>
      </c>
    </row>
    <row r="52" spans="1:15" ht="52.4" hidden="1" x14ac:dyDescent="0.25">
      <c r="A52" s="21" t="s">
        <v>23</v>
      </c>
      <c r="B52" s="22" t="s">
        <v>22</v>
      </c>
      <c r="C52" s="23">
        <f>SUM(C53:C53)</f>
        <v>0</v>
      </c>
      <c r="D52" s="23">
        <f>SUM(D53:D53)</f>
        <v>0</v>
      </c>
      <c r="E52" s="24">
        <v>0</v>
      </c>
      <c r="F52" s="23">
        <f>SUM(F53:F53)</f>
        <v>0</v>
      </c>
      <c r="G52" s="23">
        <f>SUM(G53:G53)</f>
        <v>0</v>
      </c>
      <c r="H52" s="24">
        <v>0</v>
      </c>
      <c r="I52" s="23">
        <f>SUM(I53:I53)</f>
        <v>0</v>
      </c>
      <c r="J52" s="23">
        <f>SUM(J53:J53)</f>
        <v>0</v>
      </c>
      <c r="K52" s="24">
        <v>0</v>
      </c>
      <c r="L52" s="13">
        <f>D52+G52+J52</f>
        <v>0</v>
      </c>
      <c r="M52" s="23">
        <f>SUM(M53:M53)</f>
        <v>0</v>
      </c>
      <c r="N52" s="23">
        <f>SUM(N53:N53)</f>
        <v>0</v>
      </c>
      <c r="O52" s="15"/>
    </row>
    <row r="53" spans="1:15" ht="13.75" hidden="1" thickBot="1" x14ac:dyDescent="0.3">
      <c r="A53" s="16"/>
      <c r="B53" s="17"/>
      <c r="C53" s="18"/>
      <c r="D53" s="18"/>
      <c r="E53" s="19">
        <v>0</v>
      </c>
      <c r="F53" s="18"/>
      <c r="G53" s="18"/>
      <c r="H53" s="19">
        <v>0</v>
      </c>
      <c r="I53" s="18"/>
      <c r="J53" s="18"/>
      <c r="K53" s="19">
        <v>0</v>
      </c>
      <c r="L53" s="18"/>
      <c r="M53" s="18"/>
      <c r="N53" s="18"/>
      <c r="O53" s="15"/>
    </row>
    <row r="54" spans="1:15" s="181" customFormat="1" ht="26.2" thickBot="1" x14ac:dyDescent="0.3">
      <c r="A54" s="150" t="s">
        <v>25</v>
      </c>
      <c r="B54" s="151" t="s">
        <v>24</v>
      </c>
      <c r="C54" s="152">
        <f>C55+C70+C72</f>
        <v>110803544</v>
      </c>
      <c r="D54" s="152">
        <f>D55+D70+D72</f>
        <v>1139688</v>
      </c>
      <c r="E54" s="153">
        <f>D54/C54</f>
        <v>1.0285663787071648E-2</v>
      </c>
      <c r="F54" s="152">
        <f>F55+F70+F72</f>
        <v>5718000</v>
      </c>
      <c r="G54" s="152">
        <f>G55+G70+G72</f>
        <v>1315000</v>
      </c>
      <c r="H54" s="153"/>
      <c r="I54" s="152">
        <f>I55+I70+I72</f>
        <v>560004</v>
      </c>
      <c r="J54" s="152">
        <f>J55+J70+J72</f>
        <v>80000</v>
      </c>
      <c r="K54" s="167"/>
      <c r="L54" s="152">
        <f>D54+G54+J54</f>
        <v>2534688</v>
      </c>
      <c r="M54" s="152">
        <f>M55+M70+M72</f>
        <v>0</v>
      </c>
      <c r="N54" s="187">
        <f>N55+N70+N72</f>
        <v>0</v>
      </c>
      <c r="O54" s="195"/>
    </row>
    <row r="55" spans="1:15" ht="26.2" x14ac:dyDescent="0.25">
      <c r="A55" s="141" t="s">
        <v>27</v>
      </c>
      <c r="B55" s="142" t="s">
        <v>26</v>
      </c>
      <c r="C55" s="140">
        <f>SUM(C56:C69)</f>
        <v>110803544</v>
      </c>
      <c r="D55" s="140">
        <f>SUM(D56:D69)</f>
        <v>1139688</v>
      </c>
      <c r="E55" s="143">
        <f t="shared" ref="E55" si="3">D55/C55</f>
        <v>1.0285663787071648E-2</v>
      </c>
      <c r="F55" s="140">
        <f>SUM(F56:F69)</f>
        <v>5718000</v>
      </c>
      <c r="G55" s="140">
        <f>SUM(G56:G69)</f>
        <v>1315000</v>
      </c>
      <c r="H55" s="143">
        <v>0</v>
      </c>
      <c r="I55" s="140">
        <f>SUM(I56:I69)</f>
        <v>560004</v>
      </c>
      <c r="J55" s="140">
        <f>SUM(J56:J69)</f>
        <v>80000</v>
      </c>
      <c r="K55" s="143">
        <v>0</v>
      </c>
      <c r="L55" s="140">
        <f>D55+G55+J55</f>
        <v>2534688</v>
      </c>
      <c r="M55" s="13">
        <f>SUM(M56:M69)</f>
        <v>0</v>
      </c>
      <c r="N55" s="13">
        <f>SUM(N56:N69)</f>
        <v>0</v>
      </c>
      <c r="O55" s="15"/>
    </row>
    <row r="56" spans="1:15" hidden="1" x14ac:dyDescent="0.25">
      <c r="A56" s="144" t="s">
        <v>376</v>
      </c>
      <c r="B56" s="145"/>
      <c r="C56" s="139"/>
      <c r="D56" s="139"/>
      <c r="E56" s="146" t="e">
        <f>D56/C56</f>
        <v>#DIV/0!</v>
      </c>
      <c r="F56" s="147">
        <v>0</v>
      </c>
      <c r="G56" s="147">
        <v>0</v>
      </c>
      <c r="H56" s="146"/>
      <c r="I56" s="147">
        <v>0</v>
      </c>
      <c r="J56" s="147">
        <v>0</v>
      </c>
      <c r="K56" s="146"/>
      <c r="L56" s="147"/>
      <c r="M56" s="18">
        <v>0</v>
      </c>
      <c r="N56" s="18">
        <v>0</v>
      </c>
      <c r="O56" s="15"/>
    </row>
    <row r="57" spans="1:15" hidden="1" x14ac:dyDescent="0.25">
      <c r="A57" s="144" t="s">
        <v>136</v>
      </c>
      <c r="B57" s="145"/>
      <c r="C57" s="139"/>
      <c r="D57" s="139"/>
      <c r="E57" s="146" t="e">
        <f t="shared" ref="E57:E68" si="4">D57/C57</f>
        <v>#DIV/0!</v>
      </c>
      <c r="F57" s="147">
        <v>0</v>
      </c>
      <c r="G57" s="147">
        <v>0</v>
      </c>
      <c r="H57" s="146"/>
      <c r="I57" s="147">
        <v>0</v>
      </c>
      <c r="J57" s="147">
        <v>0</v>
      </c>
      <c r="K57" s="146"/>
      <c r="L57" s="147"/>
      <c r="M57" s="18">
        <v>0</v>
      </c>
      <c r="N57" s="18">
        <v>0</v>
      </c>
      <c r="O57" s="15"/>
    </row>
    <row r="58" spans="1:15" ht="15.05" hidden="1" customHeight="1" x14ac:dyDescent="0.25">
      <c r="A58" s="144" t="s">
        <v>367</v>
      </c>
      <c r="B58" s="145"/>
      <c r="C58" s="139"/>
      <c r="D58" s="139"/>
      <c r="E58" s="146" t="e">
        <f t="shared" si="4"/>
        <v>#DIV/0!</v>
      </c>
      <c r="F58" s="147">
        <v>0</v>
      </c>
      <c r="G58" s="147">
        <v>0</v>
      </c>
      <c r="H58" s="146"/>
      <c r="I58" s="147">
        <v>0</v>
      </c>
      <c r="J58" s="147">
        <v>0</v>
      </c>
      <c r="K58" s="146"/>
      <c r="L58" s="147"/>
      <c r="M58" s="18">
        <v>0</v>
      </c>
      <c r="N58" s="18">
        <v>0</v>
      </c>
      <c r="O58" s="15"/>
    </row>
    <row r="59" spans="1:15" ht="12.8" hidden="1" customHeight="1" x14ac:dyDescent="0.25">
      <c r="A59" s="144" t="s">
        <v>368</v>
      </c>
      <c r="B59" s="145"/>
      <c r="C59" s="139"/>
      <c r="D59" s="139"/>
      <c r="E59" s="146" t="e">
        <f t="shared" si="4"/>
        <v>#DIV/0!</v>
      </c>
      <c r="F59" s="147">
        <v>0</v>
      </c>
      <c r="G59" s="147">
        <v>0</v>
      </c>
      <c r="H59" s="146"/>
      <c r="I59" s="147">
        <v>0</v>
      </c>
      <c r="J59" s="147">
        <v>0</v>
      </c>
      <c r="K59" s="146"/>
      <c r="L59" s="147"/>
      <c r="M59" s="18">
        <v>0</v>
      </c>
      <c r="N59" s="18">
        <v>0</v>
      </c>
      <c r="O59" s="15"/>
    </row>
    <row r="60" spans="1:15" ht="39.299999999999997" x14ac:dyDescent="0.25">
      <c r="A60" s="144" t="s">
        <v>232</v>
      </c>
      <c r="B60" s="145"/>
      <c r="C60" s="139">
        <f>163800+475000</f>
        <v>638800</v>
      </c>
      <c r="D60" s="139">
        <v>-70503</v>
      </c>
      <c r="E60" s="146">
        <f t="shared" si="4"/>
        <v>-0.11036787726988102</v>
      </c>
      <c r="F60" s="147">
        <v>0</v>
      </c>
      <c r="G60" s="147">
        <v>0</v>
      </c>
      <c r="H60" s="146">
        <v>0</v>
      </c>
      <c r="I60" s="147">
        <v>0</v>
      </c>
      <c r="J60" s="147">
        <v>0</v>
      </c>
      <c r="K60" s="146">
        <v>0</v>
      </c>
      <c r="L60" s="147"/>
      <c r="M60" s="18">
        <v>0</v>
      </c>
      <c r="N60" s="18">
        <v>0</v>
      </c>
      <c r="O60" s="15"/>
    </row>
    <row r="61" spans="1:15" x14ac:dyDescent="0.25">
      <c r="A61" s="144" t="s">
        <v>137</v>
      </c>
      <c r="B61" s="145"/>
      <c r="C61" s="139">
        <v>6575717</v>
      </c>
      <c r="D61" s="139">
        <v>-91954</v>
      </c>
      <c r="E61" s="146">
        <f t="shared" si="4"/>
        <v>-1.3983874306026248E-2</v>
      </c>
      <c r="F61" s="147">
        <v>0</v>
      </c>
      <c r="G61" s="147">
        <v>0</v>
      </c>
      <c r="H61" s="146">
        <v>0</v>
      </c>
      <c r="I61" s="147">
        <v>0</v>
      </c>
      <c r="J61" s="147">
        <v>0</v>
      </c>
      <c r="K61" s="146">
        <v>0</v>
      </c>
      <c r="L61" s="147"/>
      <c r="M61" s="18">
        <v>0</v>
      </c>
      <c r="N61" s="18">
        <v>0</v>
      </c>
      <c r="O61" s="15"/>
    </row>
    <row r="62" spans="1:15" hidden="1" x14ac:dyDescent="0.25">
      <c r="A62" s="144" t="s">
        <v>369</v>
      </c>
      <c r="B62" s="145"/>
      <c r="C62" s="139"/>
      <c r="D62" s="139"/>
      <c r="E62" s="146" t="e">
        <f t="shared" si="4"/>
        <v>#DIV/0!</v>
      </c>
      <c r="F62" s="147">
        <v>0</v>
      </c>
      <c r="G62" s="147">
        <v>0</v>
      </c>
      <c r="H62" s="146"/>
      <c r="I62" s="147">
        <v>0</v>
      </c>
      <c r="J62" s="147">
        <v>0</v>
      </c>
      <c r="K62" s="146"/>
      <c r="L62" s="147"/>
      <c r="M62" s="18">
        <v>0</v>
      </c>
      <c r="N62" s="18">
        <v>0</v>
      </c>
      <c r="O62" s="15"/>
    </row>
    <row r="63" spans="1:15" ht="13.75" customHeight="1" x14ac:dyDescent="0.25">
      <c r="A63" s="144" t="s">
        <v>375</v>
      </c>
      <c r="B63" s="145"/>
      <c r="C63" s="139">
        <v>5300000</v>
      </c>
      <c r="D63" s="139">
        <v>2000000</v>
      </c>
      <c r="E63" s="146">
        <f t="shared" si="4"/>
        <v>0.37735849056603776</v>
      </c>
      <c r="F63" s="147">
        <v>0</v>
      </c>
      <c r="G63" s="147">
        <v>0</v>
      </c>
      <c r="H63" s="146"/>
      <c r="I63" s="147">
        <v>0</v>
      </c>
      <c r="J63" s="147">
        <v>0</v>
      </c>
      <c r="K63" s="146">
        <v>0</v>
      </c>
      <c r="L63" s="147"/>
      <c r="M63" s="18">
        <v>0</v>
      </c>
      <c r="N63" s="18">
        <v>0</v>
      </c>
      <c r="O63" s="15"/>
    </row>
    <row r="64" spans="1:15" ht="52.4" x14ac:dyDescent="0.25">
      <c r="A64" s="148" t="s">
        <v>243</v>
      </c>
      <c r="B64" s="149"/>
      <c r="C64" s="139">
        <v>163800</v>
      </c>
      <c r="D64" s="139">
        <v>-14719</v>
      </c>
      <c r="E64" s="146">
        <f t="shared" si="4"/>
        <v>-8.9859584859584854E-2</v>
      </c>
      <c r="F64" s="147">
        <v>0</v>
      </c>
      <c r="G64" s="147">
        <v>0</v>
      </c>
      <c r="H64" s="146">
        <v>0</v>
      </c>
      <c r="I64" s="147">
        <v>0</v>
      </c>
      <c r="J64" s="147">
        <v>0</v>
      </c>
      <c r="K64" s="146">
        <v>0</v>
      </c>
      <c r="L64" s="147"/>
      <c r="M64" s="18">
        <v>0</v>
      </c>
      <c r="N64" s="18">
        <v>0</v>
      </c>
      <c r="O64" s="15"/>
    </row>
    <row r="65" spans="1:15" hidden="1" x14ac:dyDescent="0.25">
      <c r="A65" s="148" t="s">
        <v>382</v>
      </c>
      <c r="B65" s="149"/>
      <c r="C65" s="139"/>
      <c r="D65" s="139"/>
      <c r="E65" s="146" t="e">
        <f t="shared" si="4"/>
        <v>#DIV/0!</v>
      </c>
      <c r="F65" s="147">
        <v>0</v>
      </c>
      <c r="G65" s="147">
        <v>0</v>
      </c>
      <c r="H65" s="146"/>
      <c r="I65" s="147">
        <v>0</v>
      </c>
      <c r="J65" s="147">
        <v>0</v>
      </c>
      <c r="K65" s="146"/>
      <c r="L65" s="147"/>
      <c r="M65" s="18">
        <v>0</v>
      </c>
      <c r="N65" s="18">
        <v>0</v>
      </c>
      <c r="O65" s="15"/>
    </row>
    <row r="66" spans="1:15" x14ac:dyDescent="0.25">
      <c r="A66" s="148" t="s">
        <v>138</v>
      </c>
      <c r="B66" s="149"/>
      <c r="C66" s="139">
        <v>5100000</v>
      </c>
      <c r="D66" s="139">
        <v>-976660</v>
      </c>
      <c r="E66" s="146">
        <f t="shared" si="4"/>
        <v>-0.19150196078431372</v>
      </c>
      <c r="F66" s="147">
        <v>0</v>
      </c>
      <c r="G66" s="147">
        <v>0</v>
      </c>
      <c r="H66" s="146">
        <v>0</v>
      </c>
      <c r="I66" s="147">
        <v>0</v>
      </c>
      <c r="J66" s="147">
        <v>0</v>
      </c>
      <c r="K66" s="146"/>
      <c r="L66" s="147"/>
      <c r="M66" s="18">
        <v>0</v>
      </c>
      <c r="N66" s="18">
        <v>0</v>
      </c>
      <c r="O66" s="15"/>
    </row>
    <row r="67" spans="1:15" ht="39.299999999999997" x14ac:dyDescent="0.25">
      <c r="A67" s="148" t="s">
        <v>449</v>
      </c>
      <c r="B67" s="149"/>
      <c r="C67" s="139">
        <v>475000</v>
      </c>
      <c r="D67" s="139">
        <v>-56476</v>
      </c>
      <c r="E67" s="146">
        <f t="shared" si="4"/>
        <v>-0.11889684210526316</v>
      </c>
      <c r="F67" s="147">
        <v>0</v>
      </c>
      <c r="G67" s="147">
        <v>0</v>
      </c>
      <c r="H67" s="146">
        <v>0</v>
      </c>
      <c r="I67" s="147">
        <v>0</v>
      </c>
      <c r="J67" s="147">
        <v>0</v>
      </c>
      <c r="K67" s="146"/>
      <c r="L67" s="147"/>
      <c r="M67" s="18">
        <v>0</v>
      </c>
      <c r="N67" s="18">
        <v>0</v>
      </c>
      <c r="O67" s="15"/>
    </row>
    <row r="68" spans="1:15" x14ac:dyDescent="0.25">
      <c r="A68" s="148" t="s">
        <v>135</v>
      </c>
      <c r="B68" s="149"/>
      <c r="C68" s="139">
        <v>92550227</v>
      </c>
      <c r="D68" s="139">
        <v>350000</v>
      </c>
      <c r="E68" s="146">
        <f t="shared" si="4"/>
        <v>3.7817303246592791E-3</v>
      </c>
      <c r="F68" s="147">
        <v>0</v>
      </c>
      <c r="G68" s="147">
        <v>0</v>
      </c>
      <c r="H68" s="146">
        <v>0</v>
      </c>
      <c r="I68" s="147">
        <v>4</v>
      </c>
      <c r="J68" s="147">
        <v>0</v>
      </c>
      <c r="K68" s="146">
        <v>0</v>
      </c>
      <c r="L68" s="147"/>
      <c r="M68" s="18">
        <v>0</v>
      </c>
      <c r="N68" s="18">
        <v>0</v>
      </c>
      <c r="O68" s="15"/>
    </row>
    <row r="69" spans="1:15" ht="66.150000000000006" thickBot="1" x14ac:dyDescent="0.3">
      <c r="A69" s="144" t="s">
        <v>428</v>
      </c>
      <c r="B69" s="145"/>
      <c r="C69" s="139">
        <v>0</v>
      </c>
      <c r="D69" s="139">
        <v>0</v>
      </c>
      <c r="E69" s="146">
        <v>0</v>
      </c>
      <c r="F69" s="147">
        <f>73000+5645000</f>
        <v>5718000</v>
      </c>
      <c r="G69" s="147">
        <f>15000+1300000</f>
        <v>1315000</v>
      </c>
      <c r="H69" s="146">
        <f>G69/F69</f>
        <v>0.22997551591465548</v>
      </c>
      <c r="I69" s="147">
        <v>560000</v>
      </c>
      <c r="J69" s="147">
        <v>80000</v>
      </c>
      <c r="K69" s="146">
        <f>J69/I69</f>
        <v>0.14285714285714285</v>
      </c>
      <c r="L69" s="147"/>
      <c r="M69" s="18"/>
      <c r="N69" s="18"/>
      <c r="O69" s="196" t="s">
        <v>429</v>
      </c>
    </row>
    <row r="70" spans="1:15" ht="26.2" hidden="1" x14ac:dyDescent="0.25">
      <c r="A70" s="21" t="s">
        <v>29</v>
      </c>
      <c r="B70" s="22" t="s">
        <v>28</v>
      </c>
      <c r="C70" s="23">
        <f>SUM(C71:C71)</f>
        <v>0</v>
      </c>
      <c r="D70" s="23">
        <f>SUM(D71:D71)</f>
        <v>0</v>
      </c>
      <c r="E70" s="24">
        <v>0</v>
      </c>
      <c r="F70" s="23">
        <f>SUM(F71:F71)</f>
        <v>0</v>
      </c>
      <c r="G70" s="174">
        <f>SUM(G71:G71)</f>
        <v>0</v>
      </c>
      <c r="H70" s="24">
        <v>0</v>
      </c>
      <c r="I70" s="23">
        <f>SUM(I71:I71)</f>
        <v>0</v>
      </c>
      <c r="J70" s="23">
        <f>SUM(J71:J71)</f>
        <v>0</v>
      </c>
      <c r="K70" s="24">
        <v>0</v>
      </c>
      <c r="L70" s="13">
        <f>D70+G70+J70</f>
        <v>0</v>
      </c>
      <c r="M70" s="23">
        <f>SUM(M71:M71)</f>
        <v>0</v>
      </c>
      <c r="N70" s="23">
        <f>SUM(N71:N71)</f>
        <v>0</v>
      </c>
      <c r="O70" s="15"/>
    </row>
    <row r="71" spans="1:15" hidden="1" x14ac:dyDescent="0.25">
      <c r="A71" s="16"/>
      <c r="B71" s="17"/>
      <c r="C71" s="18"/>
      <c r="D71" s="18"/>
      <c r="E71" s="19">
        <v>0</v>
      </c>
      <c r="F71" s="18"/>
      <c r="G71" s="147"/>
      <c r="H71" s="19">
        <v>0</v>
      </c>
      <c r="I71" s="18"/>
      <c r="J71" s="18"/>
      <c r="K71" s="19">
        <v>0</v>
      </c>
      <c r="L71" s="18"/>
      <c r="M71" s="18"/>
      <c r="N71" s="18"/>
      <c r="O71" s="15"/>
    </row>
    <row r="72" spans="1:15" ht="26.2" hidden="1" x14ac:dyDescent="0.25">
      <c r="A72" s="21" t="s">
        <v>31</v>
      </c>
      <c r="B72" s="22" t="s">
        <v>30</v>
      </c>
      <c r="C72" s="23">
        <f>SUM(C73:C73)</f>
        <v>0</v>
      </c>
      <c r="D72" s="23">
        <f>SUM(D73:D73)</f>
        <v>0</v>
      </c>
      <c r="E72" s="24">
        <v>0</v>
      </c>
      <c r="F72" s="23">
        <f>SUM(F73:F73)</f>
        <v>0</v>
      </c>
      <c r="G72" s="174">
        <f>SUM(G73:G73)</f>
        <v>0</v>
      </c>
      <c r="H72" s="24">
        <v>0</v>
      </c>
      <c r="I72" s="23">
        <f>SUM(I73:I73)</f>
        <v>0</v>
      </c>
      <c r="J72" s="23">
        <f>SUM(J73:J73)</f>
        <v>0</v>
      </c>
      <c r="K72" s="24">
        <v>0</v>
      </c>
      <c r="L72" s="13">
        <f>D72+G72+J72</f>
        <v>0</v>
      </c>
      <c r="M72" s="23">
        <f>SUM(M73:M73)</f>
        <v>0</v>
      </c>
      <c r="N72" s="23">
        <f>SUM(N73:N73)</f>
        <v>0</v>
      </c>
      <c r="O72" s="15"/>
    </row>
    <row r="73" spans="1:15" ht="13.75" hidden="1" thickBot="1" x14ac:dyDescent="0.3">
      <c r="A73" s="16"/>
      <c r="B73" s="17"/>
      <c r="C73" s="18"/>
      <c r="D73" s="18"/>
      <c r="E73" s="19">
        <v>0</v>
      </c>
      <c r="F73" s="18"/>
      <c r="G73" s="147"/>
      <c r="H73" s="19">
        <v>0</v>
      </c>
      <c r="I73" s="18"/>
      <c r="J73" s="18"/>
      <c r="K73" s="19">
        <v>0</v>
      </c>
      <c r="L73" s="18"/>
      <c r="M73" s="18"/>
      <c r="N73" s="18"/>
      <c r="O73" s="15"/>
    </row>
    <row r="74" spans="1:15" ht="38" thickBot="1" x14ac:dyDescent="0.3">
      <c r="A74" s="166" t="s">
        <v>33</v>
      </c>
      <c r="B74" s="151" t="s">
        <v>32</v>
      </c>
      <c r="C74" s="152">
        <f>C75+C79+C81+C85</f>
        <v>0</v>
      </c>
      <c r="D74" s="152">
        <f>D75+D79+D81+D85</f>
        <v>2514500</v>
      </c>
      <c r="E74" s="153">
        <v>0</v>
      </c>
      <c r="F74" s="152">
        <f>F75+F79+F81+F85</f>
        <v>1500000</v>
      </c>
      <c r="G74" s="152">
        <f>G75+G79+G81+G85</f>
        <v>0</v>
      </c>
      <c r="H74" s="153">
        <f>G74/F74</f>
        <v>0</v>
      </c>
      <c r="I74" s="152">
        <f>I75+I79+I81+I85</f>
        <v>0</v>
      </c>
      <c r="J74" s="152">
        <f>J75+J79+J81+J85</f>
        <v>0</v>
      </c>
      <c r="K74" s="167">
        <v>0</v>
      </c>
      <c r="L74" s="152">
        <f>D74+G74+J74</f>
        <v>2514500</v>
      </c>
      <c r="M74" s="7">
        <f>M75+M79+M81+M85</f>
        <v>0</v>
      </c>
      <c r="N74" s="9">
        <f>N75+N79+N81+N85</f>
        <v>0</v>
      </c>
      <c r="O74" s="27"/>
    </row>
    <row r="75" spans="1:15" ht="38" x14ac:dyDescent="0.25">
      <c r="A75" s="168" t="s">
        <v>35</v>
      </c>
      <c r="B75" s="169" t="s">
        <v>34</v>
      </c>
      <c r="C75" s="170">
        <f>C76</f>
        <v>0</v>
      </c>
      <c r="D75" s="170">
        <f>D76+D77+D78</f>
        <v>2514500</v>
      </c>
      <c r="E75" s="171">
        <v>0</v>
      </c>
      <c r="F75" s="170">
        <f>F76+F77</f>
        <v>1500000</v>
      </c>
      <c r="G75" s="170">
        <f>G76+G77</f>
        <v>0</v>
      </c>
      <c r="H75" s="171">
        <v>0</v>
      </c>
      <c r="I75" s="170">
        <f>I76</f>
        <v>0</v>
      </c>
      <c r="J75" s="170">
        <f>J76</f>
        <v>0</v>
      </c>
      <c r="K75" s="171">
        <v>0</v>
      </c>
      <c r="L75" s="140">
        <f>D75+G75+J75</f>
        <v>2514500</v>
      </c>
      <c r="M75" s="110">
        <f>M76</f>
        <v>0</v>
      </c>
      <c r="N75" s="110">
        <f>N76</f>
        <v>0</v>
      </c>
      <c r="O75" s="15"/>
    </row>
    <row r="76" spans="1:15" s="181" customFormat="1" ht="25.2" customHeight="1" x14ac:dyDescent="0.25">
      <c r="A76" s="144" t="s">
        <v>396</v>
      </c>
      <c r="B76" s="145"/>
      <c r="C76" s="147">
        <v>0</v>
      </c>
      <c r="D76" s="147">
        <v>0</v>
      </c>
      <c r="E76" s="146">
        <v>0</v>
      </c>
      <c r="F76" s="147">
        <v>1260000</v>
      </c>
      <c r="G76" s="147">
        <v>99000</v>
      </c>
      <c r="H76" s="146">
        <v>0</v>
      </c>
      <c r="I76" s="147">
        <v>0</v>
      </c>
      <c r="J76" s="147">
        <v>0</v>
      </c>
      <c r="K76" s="146">
        <v>0</v>
      </c>
      <c r="L76" s="147">
        <v>0</v>
      </c>
      <c r="M76" s="147"/>
      <c r="N76" s="147"/>
      <c r="O76" s="196" t="s">
        <v>433</v>
      </c>
    </row>
    <row r="77" spans="1:15" s="181" customFormat="1" ht="25.2" customHeight="1" x14ac:dyDescent="0.25">
      <c r="A77" s="144" t="s">
        <v>425</v>
      </c>
      <c r="B77" s="145"/>
      <c r="C77" s="147">
        <v>0</v>
      </c>
      <c r="D77" s="147">
        <v>0</v>
      </c>
      <c r="E77" s="146">
        <v>0</v>
      </c>
      <c r="F77" s="147">
        <v>240000</v>
      </c>
      <c r="G77" s="147">
        <v>-99000</v>
      </c>
      <c r="H77" s="146">
        <v>0</v>
      </c>
      <c r="I77" s="147">
        <v>0</v>
      </c>
      <c r="J77" s="147">
        <v>0</v>
      </c>
      <c r="K77" s="146">
        <v>0</v>
      </c>
      <c r="L77" s="165">
        <v>0</v>
      </c>
      <c r="M77" s="147"/>
      <c r="N77" s="147"/>
      <c r="O77" s="196"/>
    </row>
    <row r="78" spans="1:15" ht="26.85" thickBot="1" x14ac:dyDescent="0.3">
      <c r="A78" s="144" t="s">
        <v>424</v>
      </c>
      <c r="B78" s="145"/>
      <c r="C78" s="147">
        <v>0</v>
      </c>
      <c r="D78" s="147">
        <v>2514500</v>
      </c>
      <c r="E78" s="146">
        <v>1</v>
      </c>
      <c r="F78" s="147">
        <v>0</v>
      </c>
      <c r="G78" s="147">
        <v>0</v>
      </c>
      <c r="H78" s="146">
        <v>0</v>
      </c>
      <c r="I78" s="147">
        <v>0</v>
      </c>
      <c r="J78" s="147">
        <v>0</v>
      </c>
      <c r="K78" s="146">
        <v>0</v>
      </c>
      <c r="L78" s="165">
        <v>0</v>
      </c>
      <c r="M78" s="18"/>
      <c r="N78" s="18"/>
      <c r="O78" s="15"/>
    </row>
    <row r="79" spans="1:15" ht="39.299999999999997" hidden="1" x14ac:dyDescent="0.25">
      <c r="A79" s="21" t="s">
        <v>37</v>
      </c>
      <c r="B79" s="22" t="s">
        <v>36</v>
      </c>
      <c r="C79" s="23">
        <f>C80</f>
        <v>0</v>
      </c>
      <c r="D79" s="23">
        <f>D80</f>
        <v>0</v>
      </c>
      <c r="E79" s="24">
        <v>0</v>
      </c>
      <c r="F79" s="23">
        <f>F80</f>
        <v>0</v>
      </c>
      <c r="G79" s="174">
        <f>G80</f>
        <v>0</v>
      </c>
      <c r="H79" s="24"/>
      <c r="I79" s="23">
        <f>I80</f>
        <v>0</v>
      </c>
      <c r="J79" s="23">
        <f>J80</f>
        <v>0</v>
      </c>
      <c r="K79" s="24">
        <v>0</v>
      </c>
      <c r="L79" s="13">
        <f>D79+G79+J79</f>
        <v>0</v>
      </c>
      <c r="M79" s="23">
        <f>M80</f>
        <v>0</v>
      </c>
      <c r="N79" s="23">
        <f>N80</f>
        <v>0</v>
      </c>
      <c r="O79" s="15"/>
    </row>
    <row r="80" spans="1:15" hidden="1" x14ac:dyDescent="0.25">
      <c r="A80" s="16"/>
      <c r="B80" s="17"/>
      <c r="C80" s="18"/>
      <c r="D80" s="18"/>
      <c r="E80" s="19">
        <v>0</v>
      </c>
      <c r="F80" s="18"/>
      <c r="G80" s="147"/>
      <c r="H80" s="19"/>
      <c r="I80" s="18"/>
      <c r="J80" s="18"/>
      <c r="K80" s="19">
        <v>0</v>
      </c>
      <c r="L80" s="18"/>
      <c r="M80" s="18"/>
      <c r="N80" s="18"/>
      <c r="O80" s="15"/>
    </row>
    <row r="81" spans="1:15" ht="39.299999999999997" hidden="1" x14ac:dyDescent="0.25">
      <c r="A81" s="21" t="s">
        <v>39</v>
      </c>
      <c r="B81" s="22" t="s">
        <v>38</v>
      </c>
      <c r="C81" s="23">
        <f>SUM(C82:C82)</f>
        <v>0</v>
      </c>
      <c r="D81" s="23">
        <f>SUM(D82:D82)</f>
        <v>0</v>
      </c>
      <c r="E81" s="24">
        <v>0</v>
      </c>
      <c r="F81" s="23">
        <f>F84</f>
        <v>0</v>
      </c>
      <c r="G81" s="174">
        <f>G82+G83+G84</f>
        <v>0</v>
      </c>
      <c r="H81" s="24" t="e">
        <f>G81/F81</f>
        <v>#DIV/0!</v>
      </c>
      <c r="I81" s="23">
        <f>SUM(I82:I82)</f>
        <v>0</v>
      </c>
      <c r="J81" s="23">
        <f>SUM(J82:J82)</f>
        <v>0</v>
      </c>
      <c r="K81" s="24">
        <v>0</v>
      </c>
      <c r="L81" s="13">
        <f>D81+G81+J81</f>
        <v>0</v>
      </c>
      <c r="M81" s="23">
        <f>SUM(M82:M82)</f>
        <v>0</v>
      </c>
      <c r="N81" s="23">
        <f>SUM(N82:N82)</f>
        <v>0</v>
      </c>
      <c r="O81" s="15"/>
    </row>
    <row r="82" spans="1:15" ht="26.2" hidden="1" x14ac:dyDescent="0.25">
      <c r="A82" s="16" t="s">
        <v>412</v>
      </c>
      <c r="B82" s="17"/>
      <c r="C82" s="18">
        <v>0</v>
      </c>
      <c r="D82" s="18">
        <v>0</v>
      </c>
      <c r="E82" s="19">
        <v>0</v>
      </c>
      <c r="F82" s="18">
        <v>0</v>
      </c>
      <c r="G82" s="147">
        <v>0</v>
      </c>
      <c r="H82" s="19" t="e">
        <f>G82/F82</f>
        <v>#DIV/0!</v>
      </c>
      <c r="I82" s="18">
        <v>0</v>
      </c>
      <c r="J82" s="18">
        <v>0</v>
      </c>
      <c r="K82" s="19">
        <v>0</v>
      </c>
      <c r="L82" s="18">
        <v>0</v>
      </c>
      <c r="M82" s="18"/>
      <c r="N82" s="18"/>
      <c r="O82" s="15" t="s">
        <v>434</v>
      </c>
    </row>
    <row r="83" spans="1:15" hidden="1" x14ac:dyDescent="0.25">
      <c r="A83" s="16" t="s">
        <v>378</v>
      </c>
      <c r="B83" s="17"/>
      <c r="C83" s="18"/>
      <c r="D83" s="18"/>
      <c r="E83" s="19"/>
      <c r="F83" s="18"/>
      <c r="G83" s="147"/>
      <c r="H83" s="19" t="e">
        <f>G83/F83</f>
        <v>#DIV/0!</v>
      </c>
      <c r="I83" s="18"/>
      <c r="J83" s="18"/>
      <c r="K83" s="19"/>
      <c r="L83" s="20"/>
      <c r="M83" s="18"/>
      <c r="N83" s="18"/>
      <c r="O83" s="15"/>
    </row>
    <row r="84" spans="1:15" ht="13.75" hidden="1" thickBot="1" x14ac:dyDescent="0.3">
      <c r="A84" s="16" t="s">
        <v>413</v>
      </c>
      <c r="B84" s="17"/>
      <c r="C84" s="18">
        <v>0</v>
      </c>
      <c r="D84" s="18">
        <v>0</v>
      </c>
      <c r="E84" s="19">
        <v>0</v>
      </c>
      <c r="F84" s="25">
        <v>0</v>
      </c>
      <c r="G84" s="147">
        <v>0</v>
      </c>
      <c r="H84" s="19" t="e">
        <f>G84/F84</f>
        <v>#DIV/0!</v>
      </c>
      <c r="I84" s="18">
        <v>0</v>
      </c>
      <c r="J84" s="18">
        <v>0</v>
      </c>
      <c r="K84" s="19">
        <v>0</v>
      </c>
      <c r="L84" s="20">
        <v>0</v>
      </c>
      <c r="M84" s="18">
        <v>0</v>
      </c>
      <c r="N84" s="18">
        <v>0</v>
      </c>
      <c r="O84" s="15" t="s">
        <v>435</v>
      </c>
    </row>
    <row r="85" spans="1:15" ht="39.299999999999997" hidden="1" x14ac:dyDescent="0.25">
      <c r="A85" s="21" t="s">
        <v>41</v>
      </c>
      <c r="B85" s="22" t="s">
        <v>40</v>
      </c>
      <c r="C85" s="23">
        <f>C86</f>
        <v>0</v>
      </c>
      <c r="D85" s="23">
        <f>D86</f>
        <v>0</v>
      </c>
      <c r="E85" s="24">
        <v>0</v>
      </c>
      <c r="F85" s="23">
        <f>F86</f>
        <v>0</v>
      </c>
      <c r="G85" s="174">
        <f>G86</f>
        <v>0</v>
      </c>
      <c r="H85" s="24">
        <v>0</v>
      </c>
      <c r="I85" s="23">
        <f>I86</f>
        <v>0</v>
      </c>
      <c r="J85" s="23">
        <f>J86</f>
        <v>0</v>
      </c>
      <c r="K85" s="24" t="e">
        <f>J85/I85</f>
        <v>#DIV/0!</v>
      </c>
      <c r="L85" s="13">
        <f>D85+G85+J85</f>
        <v>0</v>
      </c>
      <c r="M85" s="23">
        <f>M86</f>
        <v>0</v>
      </c>
      <c r="N85" s="23">
        <f>N86</f>
        <v>0</v>
      </c>
      <c r="O85" s="15"/>
    </row>
    <row r="86" spans="1:15" ht="30.8" hidden="1" customHeight="1" thickBot="1" x14ac:dyDescent="0.3">
      <c r="A86" s="28" t="s">
        <v>153</v>
      </c>
      <c r="B86" s="29"/>
      <c r="C86" s="30">
        <v>0</v>
      </c>
      <c r="D86" s="30">
        <v>0</v>
      </c>
      <c r="E86" s="31">
        <v>0</v>
      </c>
      <c r="F86" s="30">
        <v>0</v>
      </c>
      <c r="G86" s="163">
        <v>0</v>
      </c>
      <c r="H86" s="31">
        <v>0</v>
      </c>
      <c r="I86" s="32"/>
      <c r="J86" s="32"/>
      <c r="K86" s="111" t="e">
        <f>J86/I86</f>
        <v>#DIV/0!</v>
      </c>
      <c r="L86" s="30">
        <v>0</v>
      </c>
      <c r="M86" s="30">
        <v>0</v>
      </c>
      <c r="N86" s="30">
        <v>0</v>
      </c>
      <c r="O86" s="15"/>
    </row>
    <row r="87" spans="1:15" s="181" customFormat="1" ht="26.2" thickBot="1" x14ac:dyDescent="0.3">
      <c r="A87" s="150" t="s">
        <v>43</v>
      </c>
      <c r="B87" s="212" t="s">
        <v>42</v>
      </c>
      <c r="C87" s="152">
        <f>C88+C90</f>
        <v>0</v>
      </c>
      <c r="D87" s="152">
        <f>D88+D90</f>
        <v>0</v>
      </c>
      <c r="E87" s="153">
        <v>0</v>
      </c>
      <c r="F87" s="152">
        <f>F88+F90</f>
        <v>19179000</v>
      </c>
      <c r="G87" s="152">
        <f>G88+G90</f>
        <v>-3900000</v>
      </c>
      <c r="H87" s="153">
        <v>0</v>
      </c>
      <c r="I87" s="152">
        <f>I88+I90</f>
        <v>3513000</v>
      </c>
      <c r="J87" s="152">
        <f>J88+J90</f>
        <v>-1420000</v>
      </c>
      <c r="K87" s="167">
        <v>1</v>
      </c>
      <c r="L87" s="152">
        <f>D87+G87+J87</f>
        <v>-5320000</v>
      </c>
      <c r="M87" s="152">
        <f>M88+M90</f>
        <v>0</v>
      </c>
      <c r="N87" s="187">
        <f>N88+N90</f>
        <v>0</v>
      </c>
      <c r="O87" s="195"/>
    </row>
    <row r="88" spans="1:15" s="181" customFormat="1" ht="39.299999999999997" x14ac:dyDescent="0.25">
      <c r="A88" s="141" t="s">
        <v>45</v>
      </c>
      <c r="B88" s="204" t="s">
        <v>44</v>
      </c>
      <c r="C88" s="140">
        <f>C89</f>
        <v>0</v>
      </c>
      <c r="D88" s="140">
        <f>D89</f>
        <v>0</v>
      </c>
      <c r="E88" s="143">
        <v>0</v>
      </c>
      <c r="F88" s="140">
        <f>F89</f>
        <v>19179000</v>
      </c>
      <c r="G88" s="140">
        <f>G89</f>
        <v>-3900000</v>
      </c>
      <c r="H88" s="143">
        <v>0</v>
      </c>
      <c r="I88" s="140">
        <f>I89</f>
        <v>913000</v>
      </c>
      <c r="J88" s="140">
        <f>J89</f>
        <v>580000</v>
      </c>
      <c r="K88" s="143">
        <f>J88/I88</f>
        <v>0.63526834611171956</v>
      </c>
      <c r="L88" s="140">
        <f>D88+G88+J88</f>
        <v>-3320000</v>
      </c>
      <c r="M88" s="140">
        <f>M89</f>
        <v>0</v>
      </c>
      <c r="N88" s="140">
        <f>N89</f>
        <v>0</v>
      </c>
      <c r="O88" s="196"/>
    </row>
    <row r="89" spans="1:15" s="181" customFormat="1" ht="26.2" x14ac:dyDescent="0.25">
      <c r="A89" s="205" t="s">
        <v>147</v>
      </c>
      <c r="B89" s="206"/>
      <c r="C89" s="147">
        <v>0</v>
      </c>
      <c r="D89" s="147">
        <v>0</v>
      </c>
      <c r="E89" s="146">
        <v>0</v>
      </c>
      <c r="F89" s="147">
        <v>19179000</v>
      </c>
      <c r="G89" s="147">
        <v>-3900000</v>
      </c>
      <c r="H89" s="146">
        <v>0</v>
      </c>
      <c r="I89" s="139">
        <v>913000</v>
      </c>
      <c r="J89" s="139">
        <v>580000</v>
      </c>
      <c r="K89" s="202">
        <f>J89/I89</f>
        <v>0.63526834611171956</v>
      </c>
      <c r="L89" s="147">
        <v>0</v>
      </c>
      <c r="M89" s="147">
        <v>0</v>
      </c>
      <c r="N89" s="147">
        <v>0</v>
      </c>
      <c r="O89" s="196" t="s">
        <v>432</v>
      </c>
    </row>
    <row r="90" spans="1:15" s="181" customFormat="1" ht="26.2" x14ac:dyDescent="0.25">
      <c r="A90" s="172" t="s">
        <v>47</v>
      </c>
      <c r="B90" s="213" t="s">
        <v>46</v>
      </c>
      <c r="C90" s="174">
        <f>C91</f>
        <v>0</v>
      </c>
      <c r="D90" s="174">
        <f>D91</f>
        <v>0</v>
      </c>
      <c r="E90" s="175">
        <v>0</v>
      </c>
      <c r="F90" s="174">
        <f>F91</f>
        <v>0</v>
      </c>
      <c r="G90" s="174">
        <f>G91</f>
        <v>0</v>
      </c>
      <c r="H90" s="175">
        <v>0</v>
      </c>
      <c r="I90" s="174">
        <f>I91</f>
        <v>2600000</v>
      </c>
      <c r="J90" s="174">
        <f>J91</f>
        <v>-2000000</v>
      </c>
      <c r="K90" s="175">
        <f>J90/I90</f>
        <v>-0.76923076923076927</v>
      </c>
      <c r="L90" s="140">
        <f>D90+G90+J90</f>
        <v>-2000000</v>
      </c>
      <c r="M90" s="174">
        <f>M91</f>
        <v>0</v>
      </c>
      <c r="N90" s="174">
        <f>N91</f>
        <v>0</v>
      </c>
      <c r="O90" s="196"/>
    </row>
    <row r="91" spans="1:15" s="181" customFormat="1" ht="26.85" thickBot="1" x14ac:dyDescent="0.3">
      <c r="A91" s="214" t="s">
        <v>148</v>
      </c>
      <c r="B91" s="215"/>
      <c r="C91" s="163">
        <v>0</v>
      </c>
      <c r="D91" s="163">
        <v>0</v>
      </c>
      <c r="E91" s="164">
        <v>0</v>
      </c>
      <c r="F91" s="163">
        <v>0</v>
      </c>
      <c r="G91" s="163">
        <v>0</v>
      </c>
      <c r="H91" s="164">
        <v>0</v>
      </c>
      <c r="I91" s="161">
        <v>2600000</v>
      </c>
      <c r="J91" s="161">
        <v>-2000000</v>
      </c>
      <c r="K91" s="162">
        <f>J91/I91</f>
        <v>-0.76923076923076927</v>
      </c>
      <c r="L91" s="163">
        <v>0</v>
      </c>
      <c r="M91" s="163">
        <v>0</v>
      </c>
      <c r="N91" s="163">
        <v>0</v>
      </c>
      <c r="O91" s="196"/>
    </row>
    <row r="92" spans="1:15" ht="38.65" hidden="1" thickBot="1" x14ac:dyDescent="0.3">
      <c r="A92" s="5" t="s">
        <v>49</v>
      </c>
      <c r="B92" s="6" t="s">
        <v>48</v>
      </c>
      <c r="C92" s="113">
        <f>C93+C99</f>
        <v>0</v>
      </c>
      <c r="D92" s="113">
        <f>D93+D99</f>
        <v>0</v>
      </c>
      <c r="E92" s="8">
        <v>0</v>
      </c>
      <c r="F92" s="113">
        <f>F93+F99</f>
        <v>0</v>
      </c>
      <c r="G92" s="249">
        <f>G93+G99</f>
        <v>0</v>
      </c>
      <c r="H92" s="8">
        <v>0</v>
      </c>
      <c r="I92" s="113">
        <f>I93+I99</f>
        <v>0</v>
      </c>
      <c r="J92" s="113">
        <f>J93+J99</f>
        <v>0</v>
      </c>
      <c r="K92" s="105">
        <v>0</v>
      </c>
      <c r="L92" s="7">
        <f>D92+G92+J92</f>
        <v>0</v>
      </c>
      <c r="M92" s="113">
        <f>M93+M99</f>
        <v>0</v>
      </c>
      <c r="N92" s="114">
        <f>N93+N99</f>
        <v>0</v>
      </c>
      <c r="O92" s="27"/>
    </row>
    <row r="93" spans="1:15" ht="52.4" hidden="1" x14ac:dyDescent="0.25">
      <c r="A93" s="11" t="s">
        <v>51</v>
      </c>
      <c r="B93" s="112" t="s">
        <v>50</v>
      </c>
      <c r="C93" s="13">
        <f>SUM(C94:C98)</f>
        <v>0</v>
      </c>
      <c r="D93" s="13">
        <f>SUM(D94:D98)</f>
        <v>0</v>
      </c>
      <c r="E93" s="14">
        <v>1</v>
      </c>
      <c r="F93" s="13">
        <f>SUM(F94:F98)</f>
        <v>0</v>
      </c>
      <c r="G93" s="140">
        <f>SUM(G94:G98)</f>
        <v>0</v>
      </c>
      <c r="H93" s="14">
        <v>0</v>
      </c>
      <c r="I93" s="13">
        <f>SUM(I94:I98)</f>
        <v>0</v>
      </c>
      <c r="J93" s="13">
        <f>SUM(J94:J98)</f>
        <v>0</v>
      </c>
      <c r="K93" s="14">
        <v>0</v>
      </c>
      <c r="L93" s="13">
        <f>D93+G93+J93</f>
        <v>0</v>
      </c>
      <c r="M93" s="13">
        <f>SUM(M94:M98)</f>
        <v>0</v>
      </c>
      <c r="N93" s="13">
        <f>SUM(N94:N98)</f>
        <v>0</v>
      </c>
      <c r="O93" s="15"/>
    </row>
    <row r="94" spans="1:15" ht="26.2" hidden="1" x14ac:dyDescent="0.25">
      <c r="A94" s="16" t="s">
        <v>145</v>
      </c>
      <c r="B94" s="34"/>
      <c r="C94" s="25">
        <v>0</v>
      </c>
      <c r="D94" s="25"/>
      <c r="E94" s="106">
        <v>1</v>
      </c>
      <c r="F94" s="18"/>
      <c r="G94" s="147">
        <f>-120000+120000</f>
        <v>0</v>
      </c>
      <c r="H94" s="19">
        <v>0</v>
      </c>
      <c r="I94" s="18">
        <v>0</v>
      </c>
      <c r="J94" s="25">
        <v>0</v>
      </c>
      <c r="K94" s="19">
        <v>0</v>
      </c>
      <c r="L94" s="18">
        <v>0</v>
      </c>
      <c r="M94" s="18">
        <v>0</v>
      </c>
      <c r="N94" s="18">
        <v>0</v>
      </c>
      <c r="O94" s="15" t="s">
        <v>395</v>
      </c>
    </row>
    <row r="95" spans="1:15" hidden="1" x14ac:dyDescent="0.25">
      <c r="A95" s="16"/>
      <c r="B95" s="34"/>
      <c r="C95" s="18"/>
      <c r="D95" s="18"/>
      <c r="E95" s="19">
        <v>0</v>
      </c>
      <c r="F95" s="18"/>
      <c r="G95" s="147"/>
      <c r="H95" s="19"/>
      <c r="I95" s="18"/>
      <c r="J95" s="18"/>
      <c r="K95" s="19">
        <v>0</v>
      </c>
      <c r="L95" s="18"/>
      <c r="M95" s="18"/>
      <c r="N95" s="18"/>
      <c r="O95" s="15"/>
    </row>
    <row r="96" spans="1:15" hidden="1" x14ac:dyDescent="0.25">
      <c r="A96" s="16"/>
      <c r="B96" s="34"/>
      <c r="C96" s="18"/>
      <c r="D96" s="18"/>
      <c r="E96" s="19">
        <v>0</v>
      </c>
      <c r="F96" s="18"/>
      <c r="G96" s="147"/>
      <c r="H96" s="19"/>
      <c r="I96" s="18"/>
      <c r="J96" s="18"/>
      <c r="K96" s="19">
        <v>0</v>
      </c>
      <c r="L96" s="18"/>
      <c r="M96" s="18"/>
      <c r="N96" s="18"/>
      <c r="O96" s="15"/>
    </row>
    <row r="97" spans="1:15" hidden="1" x14ac:dyDescent="0.25">
      <c r="A97" s="16"/>
      <c r="B97" s="34"/>
      <c r="C97" s="18"/>
      <c r="D97" s="18"/>
      <c r="E97" s="19">
        <v>0</v>
      </c>
      <c r="F97" s="18"/>
      <c r="G97" s="147"/>
      <c r="H97" s="19"/>
      <c r="I97" s="18"/>
      <c r="J97" s="18"/>
      <c r="K97" s="19">
        <v>0</v>
      </c>
      <c r="L97" s="18"/>
      <c r="M97" s="18"/>
      <c r="N97" s="18"/>
      <c r="O97" s="15"/>
    </row>
    <row r="98" spans="1:15" hidden="1" x14ac:dyDescent="0.25">
      <c r="A98" s="16"/>
      <c r="B98" s="17"/>
      <c r="C98" s="18"/>
      <c r="D98" s="18"/>
      <c r="E98" s="19">
        <v>0</v>
      </c>
      <c r="F98" s="18"/>
      <c r="G98" s="147"/>
      <c r="H98" s="19"/>
      <c r="I98" s="18"/>
      <c r="J98" s="18"/>
      <c r="K98" s="19">
        <v>0</v>
      </c>
      <c r="L98" s="18"/>
      <c r="M98" s="18"/>
      <c r="N98" s="18"/>
      <c r="O98" s="15"/>
    </row>
    <row r="99" spans="1:15" ht="39.299999999999997" hidden="1" x14ac:dyDescent="0.25">
      <c r="A99" s="21" t="s">
        <v>53</v>
      </c>
      <c r="B99" s="33" t="s">
        <v>52</v>
      </c>
      <c r="C99" s="23">
        <f>SUM(C100:C102)</f>
        <v>0</v>
      </c>
      <c r="D99" s="23">
        <f>SUM(D100:D102)</f>
        <v>0</v>
      </c>
      <c r="E99" s="24">
        <v>0</v>
      </c>
      <c r="F99" s="23">
        <f>SUM(F100:F102)</f>
        <v>0</v>
      </c>
      <c r="G99" s="174">
        <f>SUM(G100:G102)</f>
        <v>0</v>
      </c>
      <c r="H99" s="24"/>
      <c r="I99" s="23">
        <f>SUM(I100:I102)</f>
        <v>0</v>
      </c>
      <c r="J99" s="23">
        <f>SUM(J100:J102)</f>
        <v>0</v>
      </c>
      <c r="K99" s="24">
        <v>0</v>
      </c>
      <c r="L99" s="13">
        <f>D99+G99+J99</f>
        <v>0</v>
      </c>
      <c r="M99" s="23">
        <f>SUM(M100:M102)</f>
        <v>0</v>
      </c>
      <c r="N99" s="23">
        <f>SUM(N100:N102)</f>
        <v>0</v>
      </c>
      <c r="O99" s="15"/>
    </row>
    <row r="100" spans="1:15" hidden="1" x14ac:dyDescent="0.25">
      <c r="A100" s="16"/>
      <c r="B100" s="34"/>
      <c r="C100" s="18"/>
      <c r="D100" s="18"/>
      <c r="E100" s="19">
        <v>0</v>
      </c>
      <c r="F100" s="18"/>
      <c r="G100" s="147"/>
      <c r="H100" s="19"/>
      <c r="I100" s="18"/>
      <c r="J100" s="18"/>
      <c r="K100" s="19">
        <v>0</v>
      </c>
      <c r="L100" s="18"/>
      <c r="M100" s="18"/>
      <c r="N100" s="18"/>
      <c r="O100" s="15"/>
    </row>
    <row r="101" spans="1:15" hidden="1" x14ac:dyDescent="0.25">
      <c r="A101" s="16"/>
      <c r="B101" s="34"/>
      <c r="C101" s="18"/>
      <c r="D101" s="18"/>
      <c r="E101" s="19">
        <v>0</v>
      </c>
      <c r="F101" s="18"/>
      <c r="G101" s="147"/>
      <c r="H101" s="19"/>
      <c r="I101" s="18"/>
      <c r="J101" s="18"/>
      <c r="K101" s="19">
        <v>0</v>
      </c>
      <c r="L101" s="18"/>
      <c r="M101" s="18"/>
      <c r="N101" s="18"/>
      <c r="O101" s="15"/>
    </row>
    <row r="102" spans="1:15" ht="13.75" hidden="1" thickBot="1" x14ac:dyDescent="0.3">
      <c r="A102" s="28"/>
      <c r="B102" s="35"/>
      <c r="C102" s="30"/>
      <c r="D102" s="30"/>
      <c r="E102" s="31">
        <v>0</v>
      </c>
      <c r="F102" s="30"/>
      <c r="G102" s="163"/>
      <c r="H102" s="31"/>
      <c r="I102" s="30"/>
      <c r="J102" s="30"/>
      <c r="K102" s="31">
        <v>0</v>
      </c>
      <c r="L102" s="30"/>
      <c r="M102" s="30"/>
      <c r="N102" s="30"/>
      <c r="O102" s="15"/>
    </row>
    <row r="103" spans="1:15" s="181" customFormat="1" ht="38.65" thickBot="1" x14ac:dyDescent="0.3">
      <c r="A103" s="150" t="s">
        <v>55</v>
      </c>
      <c r="B103" s="151" t="s">
        <v>54</v>
      </c>
      <c r="C103" s="152">
        <f>C104+C106</f>
        <v>0</v>
      </c>
      <c r="D103" s="152">
        <f>D104+D106</f>
        <v>0</v>
      </c>
      <c r="E103" s="153">
        <v>0</v>
      </c>
      <c r="F103" s="152">
        <f>F104+F106</f>
        <v>7375543</v>
      </c>
      <c r="G103" s="152">
        <f>G104+G106</f>
        <v>639407</v>
      </c>
      <c r="H103" s="153">
        <f t="shared" ref="H103:H108" si="5">G103/F103</f>
        <v>8.6692871290968004E-2</v>
      </c>
      <c r="I103" s="152">
        <f>I104+I106</f>
        <v>0</v>
      </c>
      <c r="J103" s="152">
        <f>J104+J106</f>
        <v>0</v>
      </c>
      <c r="K103" s="167">
        <v>0</v>
      </c>
      <c r="L103" s="152">
        <f>D103+G103+J103</f>
        <v>639407</v>
      </c>
      <c r="M103" s="152">
        <f>M104+M106</f>
        <v>0</v>
      </c>
      <c r="N103" s="187">
        <f>N104+N106</f>
        <v>0</v>
      </c>
      <c r="O103" s="195"/>
    </row>
    <row r="104" spans="1:15" s="181" customFormat="1" ht="65.45" x14ac:dyDescent="0.25">
      <c r="A104" s="141" t="s">
        <v>57</v>
      </c>
      <c r="B104" s="142" t="s">
        <v>56</v>
      </c>
      <c r="C104" s="140">
        <f>SUM(C105:C105)</f>
        <v>0</v>
      </c>
      <c r="D104" s="140">
        <f>SUM(D105:D105)</f>
        <v>0</v>
      </c>
      <c r="E104" s="143">
        <v>0</v>
      </c>
      <c r="F104" s="140">
        <f>SUM(F105:F105)</f>
        <v>3922020</v>
      </c>
      <c r="G104" s="140">
        <f>SUM(G105:G105)</f>
        <v>232407</v>
      </c>
      <c r="H104" s="143">
        <f t="shared" si="5"/>
        <v>5.925696452338336E-2</v>
      </c>
      <c r="I104" s="140">
        <f>SUM(I105:I105)</f>
        <v>0</v>
      </c>
      <c r="J104" s="140">
        <f>SUM(J105:J105)</f>
        <v>0</v>
      </c>
      <c r="K104" s="143">
        <v>0</v>
      </c>
      <c r="L104" s="140">
        <f>D104+G104+J104</f>
        <v>232407</v>
      </c>
      <c r="M104" s="140">
        <f>SUM(M105:M105)</f>
        <v>0</v>
      </c>
      <c r="N104" s="140">
        <f>SUM(N105:N105)</f>
        <v>0</v>
      </c>
      <c r="O104" s="196"/>
    </row>
    <row r="105" spans="1:15" s="181" customFormat="1" x14ac:dyDescent="0.25">
      <c r="A105" s="144" t="s">
        <v>365</v>
      </c>
      <c r="B105" s="149"/>
      <c r="C105" s="147">
        <v>0</v>
      </c>
      <c r="D105" s="147">
        <v>0</v>
      </c>
      <c r="E105" s="146">
        <v>0</v>
      </c>
      <c r="F105" s="139">
        <v>3922020</v>
      </c>
      <c r="G105" s="147">
        <f>54684+177723</f>
        <v>232407</v>
      </c>
      <c r="H105" s="146">
        <f t="shared" si="5"/>
        <v>5.925696452338336E-2</v>
      </c>
      <c r="I105" s="147">
        <v>0</v>
      </c>
      <c r="J105" s="147">
        <v>0</v>
      </c>
      <c r="K105" s="146">
        <v>0</v>
      </c>
      <c r="L105" s="147">
        <v>0</v>
      </c>
      <c r="M105" s="147">
        <v>0</v>
      </c>
      <c r="N105" s="147">
        <v>0</v>
      </c>
      <c r="O105" s="196" t="s">
        <v>437</v>
      </c>
    </row>
    <row r="106" spans="1:15" s="181" customFormat="1" ht="39.299999999999997" x14ac:dyDescent="0.25">
      <c r="A106" s="172" t="s">
        <v>59</v>
      </c>
      <c r="B106" s="173" t="s">
        <v>58</v>
      </c>
      <c r="C106" s="174">
        <f>SUM(C107:C107)</f>
        <v>0</v>
      </c>
      <c r="D106" s="174">
        <f>SUM(D107:D107)</f>
        <v>0</v>
      </c>
      <c r="E106" s="175">
        <v>0</v>
      </c>
      <c r="F106" s="174">
        <f>SUM(F107:F108)</f>
        <v>3453523</v>
      </c>
      <c r="G106" s="174">
        <f>SUM(G107:G108)</f>
        <v>407000</v>
      </c>
      <c r="H106" s="175">
        <f t="shared" si="5"/>
        <v>0.11785067017072132</v>
      </c>
      <c r="I106" s="174">
        <f>SUM(I107:I107)</f>
        <v>0</v>
      </c>
      <c r="J106" s="174">
        <f>SUM(J107:J107)</f>
        <v>0</v>
      </c>
      <c r="K106" s="175">
        <v>0</v>
      </c>
      <c r="L106" s="140">
        <f>D106+G106+J106</f>
        <v>407000</v>
      </c>
      <c r="M106" s="174">
        <f>SUM(M107:M107)</f>
        <v>0</v>
      </c>
      <c r="N106" s="174">
        <f>SUM(N107:N107)</f>
        <v>0</v>
      </c>
      <c r="O106" s="196"/>
    </row>
    <row r="107" spans="1:15" s="181" customFormat="1" ht="32.1" hidden="1" customHeight="1" x14ac:dyDescent="0.25">
      <c r="A107" s="144" t="s">
        <v>414</v>
      </c>
      <c r="B107" s="149"/>
      <c r="C107" s="147">
        <v>0</v>
      </c>
      <c r="D107" s="147">
        <v>0</v>
      </c>
      <c r="E107" s="146">
        <v>0</v>
      </c>
      <c r="F107" s="216">
        <v>0</v>
      </c>
      <c r="G107" s="147">
        <v>0</v>
      </c>
      <c r="H107" s="146" t="e">
        <f t="shared" si="5"/>
        <v>#DIV/0!</v>
      </c>
      <c r="I107" s="147"/>
      <c r="J107" s="147"/>
      <c r="K107" s="146">
        <v>0</v>
      </c>
      <c r="L107" s="147"/>
      <c r="M107" s="147"/>
      <c r="N107" s="147"/>
      <c r="O107" s="196"/>
    </row>
    <row r="108" spans="1:15" s="181" customFormat="1" ht="32.1" customHeight="1" thickBot="1" x14ac:dyDescent="0.3">
      <c r="A108" s="197" t="s">
        <v>451</v>
      </c>
      <c r="B108" s="198"/>
      <c r="C108" s="199">
        <v>0</v>
      </c>
      <c r="D108" s="199">
        <v>0</v>
      </c>
      <c r="E108" s="200">
        <v>0</v>
      </c>
      <c r="F108" s="224">
        <v>3453523</v>
      </c>
      <c r="G108" s="199">
        <v>407000</v>
      </c>
      <c r="H108" s="146">
        <f t="shared" si="5"/>
        <v>0.11785067017072132</v>
      </c>
      <c r="I108" s="199">
        <v>0</v>
      </c>
      <c r="J108" s="199">
        <v>0</v>
      </c>
      <c r="K108" s="200"/>
      <c r="L108" s="199"/>
      <c r="M108" s="199"/>
      <c r="N108" s="201"/>
      <c r="O108" s="195" t="s">
        <v>426</v>
      </c>
    </row>
    <row r="109" spans="1:15" ht="26.2" hidden="1" thickBot="1" x14ac:dyDescent="0.3">
      <c r="A109" s="5" t="s">
        <v>61</v>
      </c>
      <c r="B109" s="115" t="s">
        <v>60</v>
      </c>
      <c r="C109" s="7">
        <f>C110+C112+C114</f>
        <v>0</v>
      </c>
      <c r="D109" s="7">
        <f>D110+D112+D114</f>
        <v>0</v>
      </c>
      <c r="E109" s="105">
        <v>0</v>
      </c>
      <c r="F109" s="7">
        <f>F110+F112+F114</f>
        <v>0</v>
      </c>
      <c r="G109" s="152">
        <f>G110+G112+G114</f>
        <v>0</v>
      </c>
      <c r="H109" s="105">
        <v>0</v>
      </c>
      <c r="I109" s="7">
        <f>I110+I112+I114</f>
        <v>0</v>
      </c>
      <c r="J109" s="7">
        <f>J110+J112+J114</f>
        <v>0</v>
      </c>
      <c r="K109" s="105">
        <v>1</v>
      </c>
      <c r="L109" s="7">
        <f>D109+G109+J109</f>
        <v>0</v>
      </c>
      <c r="M109" s="7">
        <f>M110+M112+M114</f>
        <v>0</v>
      </c>
      <c r="N109" s="9">
        <f>N110+N112+N114</f>
        <v>0</v>
      </c>
      <c r="O109" s="27"/>
    </row>
    <row r="110" spans="1:15" ht="26.2" hidden="1" x14ac:dyDescent="0.25">
      <c r="A110" s="11" t="s">
        <v>379</v>
      </c>
      <c r="B110" s="112" t="s">
        <v>62</v>
      </c>
      <c r="C110" s="13">
        <f>C111</f>
        <v>0</v>
      </c>
      <c r="D110" s="13">
        <f>D111</f>
        <v>0</v>
      </c>
      <c r="E110" s="14">
        <v>0</v>
      </c>
      <c r="F110" s="13">
        <f>F111</f>
        <v>0</v>
      </c>
      <c r="G110" s="140">
        <f>G111</f>
        <v>0</v>
      </c>
      <c r="H110" s="14">
        <v>0</v>
      </c>
      <c r="I110" s="13">
        <f>I111</f>
        <v>0</v>
      </c>
      <c r="J110" s="13">
        <f>J111</f>
        <v>0</v>
      </c>
      <c r="K110" s="14">
        <v>1</v>
      </c>
      <c r="L110" s="13">
        <f>D110+G110+J110</f>
        <v>0</v>
      </c>
      <c r="M110" s="13">
        <f>M111</f>
        <v>0</v>
      </c>
      <c r="N110" s="13">
        <f>N111</f>
        <v>0</v>
      </c>
      <c r="O110" s="15"/>
    </row>
    <row r="111" spans="1:15" ht="26.2" hidden="1" x14ac:dyDescent="0.25">
      <c r="A111" s="16" t="s">
        <v>152</v>
      </c>
      <c r="B111" s="34"/>
      <c r="C111" s="18">
        <v>0</v>
      </c>
      <c r="D111" s="18">
        <v>0</v>
      </c>
      <c r="E111" s="19">
        <v>0</v>
      </c>
      <c r="F111" s="18">
        <v>0</v>
      </c>
      <c r="G111" s="147">
        <v>0</v>
      </c>
      <c r="H111" s="19">
        <v>0</v>
      </c>
      <c r="I111" s="18"/>
      <c r="J111" s="25"/>
      <c r="K111" s="19" t="e">
        <f>J111/I111</f>
        <v>#DIV/0!</v>
      </c>
      <c r="L111" s="18"/>
      <c r="M111" s="18"/>
      <c r="N111" s="18"/>
      <c r="O111" s="15"/>
    </row>
    <row r="112" spans="1:15" ht="39.299999999999997" hidden="1" x14ac:dyDescent="0.25">
      <c r="A112" s="26" t="s">
        <v>64</v>
      </c>
      <c r="B112" s="33" t="s">
        <v>63</v>
      </c>
      <c r="C112" s="23">
        <f>SUM(C113:C113)</f>
        <v>0</v>
      </c>
      <c r="D112" s="23">
        <f>SUM(D113:D113)</f>
        <v>0</v>
      </c>
      <c r="E112" s="24">
        <v>0</v>
      </c>
      <c r="F112" s="23">
        <f>SUM(F113:F113)</f>
        <v>0</v>
      </c>
      <c r="G112" s="174">
        <f>SUM(G113:G113)</f>
        <v>0</v>
      </c>
      <c r="H112" s="24"/>
      <c r="I112" s="23">
        <f>SUM(I113:I113)</f>
        <v>0</v>
      </c>
      <c r="J112" s="23">
        <f>SUM(J113:J113)</f>
        <v>0</v>
      </c>
      <c r="K112" s="24">
        <v>0</v>
      </c>
      <c r="L112" s="13">
        <f>D112+G112+J112</f>
        <v>0</v>
      </c>
      <c r="M112" s="23">
        <f>SUM(M113:M113)</f>
        <v>0</v>
      </c>
      <c r="N112" s="23">
        <f>SUM(N113:N113)</f>
        <v>0</v>
      </c>
      <c r="O112" s="15"/>
    </row>
    <row r="113" spans="1:15" hidden="1" x14ac:dyDescent="0.25">
      <c r="A113" s="16"/>
      <c r="B113" s="34"/>
      <c r="C113" s="18"/>
      <c r="D113" s="18"/>
      <c r="E113" s="19">
        <v>0</v>
      </c>
      <c r="F113" s="18"/>
      <c r="G113" s="147"/>
      <c r="H113" s="19"/>
      <c r="I113" s="18"/>
      <c r="J113" s="18"/>
      <c r="K113" s="19">
        <v>0</v>
      </c>
      <c r="L113" s="18"/>
      <c r="M113" s="18"/>
      <c r="N113" s="18"/>
      <c r="O113" s="15"/>
    </row>
    <row r="114" spans="1:15" ht="26.2" hidden="1" x14ac:dyDescent="0.25">
      <c r="A114" s="21" t="s">
        <v>380</v>
      </c>
      <c r="B114" s="33" t="s">
        <v>65</v>
      </c>
      <c r="C114" s="23">
        <f>SUM(C115:C115)</f>
        <v>0</v>
      </c>
      <c r="D114" s="23">
        <f>SUM(D115:D115)</f>
        <v>0</v>
      </c>
      <c r="E114" s="24">
        <v>0</v>
      </c>
      <c r="F114" s="23">
        <f>SUM(F115:F115)</f>
        <v>0</v>
      </c>
      <c r="G114" s="174">
        <f>SUM(G115:G115)</f>
        <v>0</v>
      </c>
      <c r="H114" s="24"/>
      <c r="I114" s="23">
        <f>SUM(I115:I115)</f>
        <v>0</v>
      </c>
      <c r="J114" s="23">
        <f>SUM(J115:J115)</f>
        <v>0</v>
      </c>
      <c r="K114" s="24">
        <v>0</v>
      </c>
      <c r="L114" s="13">
        <f>D114+G114+J114</f>
        <v>0</v>
      </c>
      <c r="M114" s="23">
        <f>SUM(M115:M115)</f>
        <v>0</v>
      </c>
      <c r="N114" s="23">
        <f>SUM(N115:N115)</f>
        <v>0</v>
      </c>
      <c r="O114" s="15"/>
    </row>
    <row r="115" spans="1:15" ht="13.75" hidden="1" thickBot="1" x14ac:dyDescent="0.3">
      <c r="A115" s="16"/>
      <c r="B115" s="34"/>
      <c r="C115" s="18"/>
      <c r="D115" s="18"/>
      <c r="E115" s="19">
        <v>0</v>
      </c>
      <c r="F115" s="18"/>
      <c r="G115" s="147"/>
      <c r="H115" s="19"/>
      <c r="I115" s="18"/>
      <c r="J115" s="18"/>
      <c r="K115" s="19">
        <v>0</v>
      </c>
      <c r="L115" s="18"/>
      <c r="M115" s="18"/>
      <c r="N115" s="18"/>
      <c r="O115" s="15"/>
    </row>
    <row r="116" spans="1:15" ht="26.2" thickBot="1" x14ac:dyDescent="0.3">
      <c r="A116" s="150" t="s">
        <v>67</v>
      </c>
      <c r="B116" s="151" t="s">
        <v>66</v>
      </c>
      <c r="C116" s="152">
        <f>C117+C119</f>
        <v>296171</v>
      </c>
      <c r="D116" s="152">
        <f>D117+D119</f>
        <v>538787</v>
      </c>
      <c r="E116" s="153">
        <v>0</v>
      </c>
      <c r="F116" s="152">
        <f>F117+F119</f>
        <v>0</v>
      </c>
      <c r="G116" s="152">
        <f>G117+G119</f>
        <v>0</v>
      </c>
      <c r="H116" s="153">
        <v>0</v>
      </c>
      <c r="I116" s="152">
        <f>I117+I119</f>
        <v>0</v>
      </c>
      <c r="J116" s="152">
        <f>J117+J119</f>
        <v>0</v>
      </c>
      <c r="K116" s="153">
        <v>0</v>
      </c>
      <c r="L116" s="154">
        <f>D116+G116+J116</f>
        <v>538787</v>
      </c>
      <c r="M116" s="7">
        <f>M117+M119</f>
        <v>0</v>
      </c>
      <c r="N116" s="9">
        <f>N117+N119</f>
        <v>0</v>
      </c>
      <c r="O116" s="27"/>
    </row>
    <row r="117" spans="1:15" ht="39.299999999999997" hidden="1" x14ac:dyDescent="0.25">
      <c r="A117" s="11" t="s">
        <v>381</v>
      </c>
      <c r="B117" s="12" t="s">
        <v>68</v>
      </c>
      <c r="C117" s="13">
        <f>C118</f>
        <v>0</v>
      </c>
      <c r="D117" s="13">
        <f>D118</f>
        <v>0</v>
      </c>
      <c r="E117" s="14">
        <v>0</v>
      </c>
      <c r="F117" s="13">
        <f>F118</f>
        <v>0</v>
      </c>
      <c r="G117" s="140">
        <f>G118</f>
        <v>0</v>
      </c>
      <c r="H117" s="14"/>
      <c r="I117" s="13">
        <f>I118</f>
        <v>0</v>
      </c>
      <c r="J117" s="13">
        <f>J118</f>
        <v>0</v>
      </c>
      <c r="K117" s="14">
        <v>0</v>
      </c>
      <c r="L117" s="13">
        <f>D117+G117+J117</f>
        <v>0</v>
      </c>
      <c r="M117" s="13">
        <f>M118</f>
        <v>0</v>
      </c>
      <c r="N117" s="13">
        <f>N118</f>
        <v>0</v>
      </c>
      <c r="O117" s="15"/>
    </row>
    <row r="118" spans="1:15" hidden="1" x14ac:dyDescent="0.25">
      <c r="A118" s="16"/>
      <c r="B118" s="17"/>
      <c r="C118" s="18"/>
      <c r="D118" s="18"/>
      <c r="E118" s="19">
        <v>0</v>
      </c>
      <c r="F118" s="18"/>
      <c r="G118" s="147"/>
      <c r="H118" s="19"/>
      <c r="I118" s="18"/>
      <c r="J118" s="18"/>
      <c r="K118" s="19">
        <v>0</v>
      </c>
      <c r="L118" s="18"/>
      <c r="M118" s="18"/>
      <c r="N118" s="18"/>
      <c r="O118" s="15"/>
    </row>
    <row r="119" spans="1:15" ht="25.55" x14ac:dyDescent="0.25">
      <c r="A119" s="155" t="s">
        <v>70</v>
      </c>
      <c r="B119" s="156" t="s">
        <v>69</v>
      </c>
      <c r="C119" s="157">
        <f>C120</f>
        <v>296171</v>
      </c>
      <c r="D119" s="157">
        <f>D120</f>
        <v>538787</v>
      </c>
      <c r="E119" s="158">
        <f>D119/C119</f>
        <v>1.8191754088009968</v>
      </c>
      <c r="F119" s="157">
        <f>F120</f>
        <v>0</v>
      </c>
      <c r="G119" s="157">
        <f>G120</f>
        <v>0</v>
      </c>
      <c r="H119" s="158">
        <v>0</v>
      </c>
      <c r="I119" s="157">
        <f>I120</f>
        <v>0</v>
      </c>
      <c r="J119" s="157">
        <f>J120</f>
        <v>0</v>
      </c>
      <c r="K119" s="158">
        <v>0</v>
      </c>
      <c r="L119" s="140">
        <f>D119+G119+J119</f>
        <v>538787</v>
      </c>
      <c r="M119" s="116">
        <f>M120</f>
        <v>0</v>
      </c>
      <c r="N119" s="116">
        <f>N120</f>
        <v>0</v>
      </c>
      <c r="O119" s="15"/>
    </row>
    <row r="120" spans="1:15" ht="13.75" thickBot="1" x14ac:dyDescent="0.3">
      <c r="A120" s="159" t="s">
        <v>134</v>
      </c>
      <c r="B120" s="160" t="s">
        <v>71</v>
      </c>
      <c r="C120" s="161">
        <v>296171</v>
      </c>
      <c r="D120" s="161">
        <v>538787</v>
      </c>
      <c r="E120" s="162">
        <f>D120/C120</f>
        <v>1.8191754088009968</v>
      </c>
      <c r="F120" s="163">
        <v>0</v>
      </c>
      <c r="G120" s="163">
        <v>0</v>
      </c>
      <c r="H120" s="164">
        <v>0</v>
      </c>
      <c r="I120" s="163">
        <v>0</v>
      </c>
      <c r="J120" s="163">
        <v>0</v>
      </c>
      <c r="K120" s="164">
        <v>0</v>
      </c>
      <c r="L120" s="163">
        <v>0</v>
      </c>
      <c r="M120" s="30">
        <v>0</v>
      </c>
      <c r="N120" s="30">
        <v>0</v>
      </c>
      <c r="O120" s="15"/>
    </row>
    <row r="121" spans="1:15" s="181" customFormat="1" ht="26.2" thickBot="1" x14ac:dyDescent="0.3">
      <c r="A121" s="150" t="s">
        <v>73</v>
      </c>
      <c r="B121" s="151" t="s">
        <v>72</v>
      </c>
      <c r="C121" s="152">
        <f>C122+C126+C128+C130</f>
        <v>0</v>
      </c>
      <c r="D121" s="152">
        <f>D122+D126+D128+D130</f>
        <v>0</v>
      </c>
      <c r="E121" s="167">
        <v>0</v>
      </c>
      <c r="F121" s="152">
        <f>F122+F126+F128+F130</f>
        <v>0</v>
      </c>
      <c r="G121" s="152">
        <f>G122+G126+G128+G130</f>
        <v>0</v>
      </c>
      <c r="H121" s="167">
        <v>0</v>
      </c>
      <c r="I121" s="152">
        <f>I122+I126+I128+I130</f>
        <v>47466761</v>
      </c>
      <c r="J121" s="152">
        <f>J122+J126+J128+J130</f>
        <v>7463199</v>
      </c>
      <c r="K121" s="167">
        <v>1</v>
      </c>
      <c r="L121" s="152">
        <f>D121+G121+J121</f>
        <v>7463199</v>
      </c>
      <c r="M121" s="152">
        <f>M122+M126+M128+M130</f>
        <v>0</v>
      </c>
      <c r="N121" s="187">
        <f>N122+N126+N128+N130</f>
        <v>0</v>
      </c>
      <c r="O121" s="195"/>
    </row>
    <row r="122" spans="1:15" s="181" customFormat="1" ht="26.2" x14ac:dyDescent="0.25">
      <c r="A122" s="222" t="s">
        <v>75</v>
      </c>
      <c r="B122" s="142" t="s">
        <v>74</v>
      </c>
      <c r="C122" s="140">
        <f>SUM(C123:C125)</f>
        <v>0</v>
      </c>
      <c r="D122" s="140">
        <f>SUM(D123:D125)</f>
        <v>0</v>
      </c>
      <c r="E122" s="143">
        <v>0</v>
      </c>
      <c r="F122" s="140">
        <f>SUM(F123:F125)</f>
        <v>0</v>
      </c>
      <c r="G122" s="140">
        <f>SUM(G123:G125)</f>
        <v>0</v>
      </c>
      <c r="H122" s="143">
        <v>0</v>
      </c>
      <c r="I122" s="140">
        <f>SUM(I123:I125)</f>
        <v>32315683</v>
      </c>
      <c r="J122" s="140">
        <f>SUM(J123:J125)</f>
        <v>3441500</v>
      </c>
      <c r="K122" s="143">
        <f>J122/I122</f>
        <v>0.10649627922145417</v>
      </c>
      <c r="L122" s="140">
        <f>D122+G122+J122</f>
        <v>3441500</v>
      </c>
      <c r="M122" s="140">
        <f>SUM(M123:M125)</f>
        <v>0</v>
      </c>
      <c r="N122" s="140">
        <f>SUM(N123:N125)</f>
        <v>0</v>
      </c>
      <c r="O122" s="196"/>
    </row>
    <row r="123" spans="1:15" s="181" customFormat="1" ht="29.95" customHeight="1" x14ac:dyDescent="0.25">
      <c r="A123" s="144" t="s">
        <v>154</v>
      </c>
      <c r="B123" s="145"/>
      <c r="C123" s="147">
        <v>0</v>
      </c>
      <c r="D123" s="147">
        <v>0</v>
      </c>
      <c r="E123" s="146">
        <v>0</v>
      </c>
      <c r="F123" s="147">
        <v>0</v>
      </c>
      <c r="G123" s="147">
        <v>0</v>
      </c>
      <c r="H123" s="146">
        <v>0</v>
      </c>
      <c r="I123" s="139">
        <v>22933183</v>
      </c>
      <c r="J123" s="139">
        <f>-1300000+1766513+533487</f>
        <v>1000000</v>
      </c>
      <c r="K123" s="202">
        <f>J123/I123</f>
        <v>4.3604937003293438E-2</v>
      </c>
      <c r="L123" s="147"/>
      <c r="M123" s="147"/>
      <c r="N123" s="147"/>
      <c r="O123" s="196"/>
    </row>
    <row r="124" spans="1:15" s="181" customFormat="1" ht="26.2" customHeight="1" x14ac:dyDescent="0.25">
      <c r="A124" s="144" t="s">
        <v>155</v>
      </c>
      <c r="B124" s="145"/>
      <c r="C124" s="147">
        <v>0</v>
      </c>
      <c r="D124" s="147">
        <v>0</v>
      </c>
      <c r="E124" s="146">
        <v>0</v>
      </c>
      <c r="F124" s="147">
        <v>0</v>
      </c>
      <c r="G124" s="147">
        <v>0</v>
      </c>
      <c r="H124" s="146">
        <v>0</v>
      </c>
      <c r="I124" s="139">
        <v>9382500</v>
      </c>
      <c r="J124" s="139">
        <f>691500+1300000+450000</f>
        <v>2441500</v>
      </c>
      <c r="K124" s="202">
        <f>J124/I124</f>
        <v>0.26021849187316815</v>
      </c>
      <c r="L124" s="147"/>
      <c r="M124" s="147"/>
      <c r="N124" s="147"/>
      <c r="O124" s="196"/>
    </row>
    <row r="125" spans="1:15" s="181" customFormat="1" ht="26.2" hidden="1" x14ac:dyDescent="0.25">
      <c r="A125" s="144" t="s">
        <v>377</v>
      </c>
      <c r="B125" s="145"/>
      <c r="C125" s="147">
        <v>0</v>
      </c>
      <c r="D125" s="147">
        <v>0</v>
      </c>
      <c r="E125" s="146">
        <v>0</v>
      </c>
      <c r="F125" s="147">
        <v>0</v>
      </c>
      <c r="G125" s="147">
        <v>0</v>
      </c>
      <c r="H125" s="146">
        <v>0</v>
      </c>
      <c r="I125" s="139"/>
      <c r="J125" s="139"/>
      <c r="K125" s="202" t="e">
        <f>J125/I125</f>
        <v>#DIV/0!</v>
      </c>
      <c r="L125" s="147"/>
      <c r="M125" s="147"/>
      <c r="N125" s="147"/>
      <c r="O125" s="196"/>
    </row>
    <row r="126" spans="1:15" s="181" customFormat="1" ht="39.299999999999997" x14ac:dyDescent="0.25">
      <c r="A126" s="172" t="s">
        <v>77</v>
      </c>
      <c r="B126" s="173" t="s">
        <v>76</v>
      </c>
      <c r="C126" s="174">
        <f>C127</f>
        <v>0</v>
      </c>
      <c r="D126" s="174">
        <f>D127</f>
        <v>0</v>
      </c>
      <c r="E126" s="175">
        <v>0</v>
      </c>
      <c r="F126" s="174">
        <f>F127</f>
        <v>0</v>
      </c>
      <c r="G126" s="174">
        <f>G127</f>
        <v>0</v>
      </c>
      <c r="H126" s="175">
        <v>0</v>
      </c>
      <c r="I126" s="174">
        <f>I127</f>
        <v>0</v>
      </c>
      <c r="J126" s="174">
        <f>J127</f>
        <v>0</v>
      </c>
      <c r="K126" s="175">
        <v>1</v>
      </c>
      <c r="L126" s="140">
        <f>D126+G126+J126</f>
        <v>0</v>
      </c>
      <c r="M126" s="174">
        <f>M127</f>
        <v>0</v>
      </c>
      <c r="N126" s="174">
        <f>N127</f>
        <v>0</v>
      </c>
      <c r="O126" s="196"/>
    </row>
    <row r="127" spans="1:15" s="181" customFormat="1" ht="26.2" x14ac:dyDescent="0.25">
      <c r="A127" s="144" t="s">
        <v>78</v>
      </c>
      <c r="B127" s="145"/>
      <c r="C127" s="147"/>
      <c r="D127" s="147"/>
      <c r="E127" s="146">
        <v>0</v>
      </c>
      <c r="F127" s="147"/>
      <c r="G127" s="147"/>
      <c r="H127" s="146">
        <v>0</v>
      </c>
      <c r="I127" s="147"/>
      <c r="J127" s="139"/>
      <c r="K127" s="146">
        <v>0</v>
      </c>
      <c r="L127" s="147"/>
      <c r="M127" s="147"/>
      <c r="N127" s="147"/>
      <c r="O127" s="196"/>
    </row>
    <row r="128" spans="1:15" s="181" customFormat="1" ht="39.299999999999997" x14ac:dyDescent="0.25">
      <c r="A128" s="172" t="s">
        <v>80</v>
      </c>
      <c r="B128" s="173" t="s">
        <v>79</v>
      </c>
      <c r="C128" s="174">
        <f>SUM(C129:C129)</f>
        <v>0</v>
      </c>
      <c r="D128" s="174">
        <f>SUM(D129:D129)</f>
        <v>0</v>
      </c>
      <c r="E128" s="175">
        <v>0</v>
      </c>
      <c r="F128" s="174">
        <f>SUM(F129:F129)</f>
        <v>0</v>
      </c>
      <c r="G128" s="174">
        <f>SUM(G129:G129)</f>
        <v>0</v>
      </c>
      <c r="H128" s="175">
        <v>0</v>
      </c>
      <c r="I128" s="174">
        <f>SUM(I129:I129)</f>
        <v>15151078</v>
      </c>
      <c r="J128" s="174">
        <f>SUM(J129:J129)</f>
        <v>4021699</v>
      </c>
      <c r="K128" s="175">
        <f>J128/I128</f>
        <v>0.26543979246889232</v>
      </c>
      <c r="L128" s="140">
        <f>D128+G128+J128</f>
        <v>4021699</v>
      </c>
      <c r="M128" s="174">
        <f>SUM(M129:M129)</f>
        <v>0</v>
      </c>
      <c r="N128" s="174">
        <f>SUM(N129:N129)</f>
        <v>0</v>
      </c>
      <c r="O128" s="196"/>
    </row>
    <row r="129" spans="1:15" s="181" customFormat="1" ht="25.55" customHeight="1" x14ac:dyDescent="0.25">
      <c r="A129" s="144" t="s">
        <v>156</v>
      </c>
      <c r="B129" s="145"/>
      <c r="C129" s="147">
        <v>0</v>
      </c>
      <c r="D129" s="147">
        <v>0</v>
      </c>
      <c r="E129" s="146">
        <v>0</v>
      </c>
      <c r="F129" s="147">
        <v>0</v>
      </c>
      <c r="G129" s="147">
        <v>0</v>
      </c>
      <c r="H129" s="146">
        <v>0</v>
      </c>
      <c r="I129" s="139">
        <v>15151078</v>
      </c>
      <c r="J129" s="139">
        <f>2153521+1868178</f>
        <v>4021699</v>
      </c>
      <c r="K129" s="202">
        <f>J129/I129</f>
        <v>0.26543979246889232</v>
      </c>
      <c r="L129" s="147"/>
      <c r="M129" s="147"/>
      <c r="N129" s="147"/>
      <c r="O129" s="196"/>
    </row>
    <row r="130" spans="1:15" s="181" customFormat="1" ht="65.45" x14ac:dyDescent="0.25">
      <c r="A130" s="172" t="s">
        <v>82</v>
      </c>
      <c r="B130" s="173" t="s">
        <v>81</v>
      </c>
      <c r="C130" s="174">
        <f>C131</f>
        <v>0</v>
      </c>
      <c r="D130" s="174">
        <f>D131</f>
        <v>0</v>
      </c>
      <c r="E130" s="175">
        <v>0</v>
      </c>
      <c r="F130" s="174">
        <f>F131</f>
        <v>0</v>
      </c>
      <c r="G130" s="174">
        <f>G131</f>
        <v>0</v>
      </c>
      <c r="H130" s="175">
        <v>0</v>
      </c>
      <c r="I130" s="174">
        <f>I131</f>
        <v>0</v>
      </c>
      <c r="J130" s="174">
        <f>J131</f>
        <v>0</v>
      </c>
      <c r="K130" s="175">
        <v>0</v>
      </c>
      <c r="L130" s="140">
        <f>D130+G130+J130</f>
        <v>0</v>
      </c>
      <c r="M130" s="174">
        <f>M131</f>
        <v>0</v>
      </c>
      <c r="N130" s="174">
        <f>N131</f>
        <v>0</v>
      </c>
      <c r="O130" s="196"/>
    </row>
    <row r="131" spans="1:15" s="181" customFormat="1" ht="13.75" thickBot="1" x14ac:dyDescent="0.3">
      <c r="A131" s="159" t="s">
        <v>157</v>
      </c>
      <c r="B131" s="160"/>
      <c r="C131" s="163"/>
      <c r="D131" s="163"/>
      <c r="E131" s="164">
        <v>0</v>
      </c>
      <c r="F131" s="163"/>
      <c r="G131" s="163"/>
      <c r="H131" s="164">
        <v>0</v>
      </c>
      <c r="I131" s="163"/>
      <c r="J131" s="161"/>
      <c r="K131" s="164">
        <v>0</v>
      </c>
      <c r="L131" s="163"/>
      <c r="M131" s="163"/>
      <c r="N131" s="163"/>
      <c r="O131" s="196"/>
    </row>
    <row r="132" spans="1:15" s="181" customFormat="1" ht="38.65" thickBot="1" x14ac:dyDescent="0.3">
      <c r="A132" s="150" t="s">
        <v>84</v>
      </c>
      <c r="B132" s="151" t="s">
        <v>83</v>
      </c>
      <c r="C132" s="152">
        <f>C133+C137</f>
        <v>0</v>
      </c>
      <c r="D132" s="152">
        <f>D133+D137</f>
        <v>7900000</v>
      </c>
      <c r="E132" s="153">
        <v>1</v>
      </c>
      <c r="F132" s="152">
        <f>F133+F137</f>
        <v>0</v>
      </c>
      <c r="G132" s="152">
        <f>G133+G137</f>
        <v>0</v>
      </c>
      <c r="H132" s="153">
        <v>0</v>
      </c>
      <c r="I132" s="152">
        <f>I133+I137</f>
        <v>1488000</v>
      </c>
      <c r="J132" s="152">
        <f>J133+J137</f>
        <v>595000</v>
      </c>
      <c r="K132" s="153">
        <v>1</v>
      </c>
      <c r="L132" s="152">
        <f>D132+G132+J132</f>
        <v>8495000</v>
      </c>
      <c r="M132" s="152">
        <f>M133+M137</f>
        <v>0</v>
      </c>
      <c r="N132" s="187">
        <f>N133+N137</f>
        <v>0</v>
      </c>
      <c r="O132" s="195"/>
    </row>
    <row r="133" spans="1:15" s="181" customFormat="1" ht="39.299999999999997" x14ac:dyDescent="0.25">
      <c r="A133" s="141" t="s">
        <v>86</v>
      </c>
      <c r="B133" s="142" t="s">
        <v>85</v>
      </c>
      <c r="C133" s="140">
        <f>SUM(C134:C136)</f>
        <v>0</v>
      </c>
      <c r="D133" s="140">
        <f>SUM(D134:D136)</f>
        <v>0</v>
      </c>
      <c r="E133" s="143">
        <v>0</v>
      </c>
      <c r="F133" s="140">
        <f>SUM(F134:F136)</f>
        <v>0</v>
      </c>
      <c r="G133" s="140">
        <f>SUM(G134:G136)</f>
        <v>0</v>
      </c>
      <c r="H133" s="143">
        <v>0</v>
      </c>
      <c r="I133" s="140">
        <f>SUM(I134:I136)</f>
        <v>1488000</v>
      </c>
      <c r="J133" s="140">
        <f>SUM(J134:J136)</f>
        <v>595000</v>
      </c>
      <c r="K133" s="143">
        <v>1</v>
      </c>
      <c r="L133" s="140">
        <f>D133+G133+J133</f>
        <v>595000</v>
      </c>
      <c r="M133" s="140">
        <f>SUM(M134:M136)</f>
        <v>0</v>
      </c>
      <c r="N133" s="140">
        <f>SUM(N134:N136)</f>
        <v>0</v>
      </c>
      <c r="O133" s="196"/>
    </row>
    <row r="134" spans="1:15" s="181" customFormat="1" x14ac:dyDescent="0.25">
      <c r="A134" s="144" t="s">
        <v>87</v>
      </c>
      <c r="B134" s="145"/>
      <c r="C134" s="147">
        <v>0</v>
      </c>
      <c r="D134" s="147">
        <v>0</v>
      </c>
      <c r="E134" s="146">
        <v>0</v>
      </c>
      <c r="F134" s="147">
        <v>0</v>
      </c>
      <c r="G134" s="147">
        <v>0</v>
      </c>
      <c r="H134" s="146">
        <v>0</v>
      </c>
      <c r="I134" s="139">
        <v>1488000</v>
      </c>
      <c r="J134" s="139">
        <v>595000</v>
      </c>
      <c r="K134" s="202">
        <v>1</v>
      </c>
      <c r="L134" s="147"/>
      <c r="M134" s="147"/>
      <c r="N134" s="147"/>
      <c r="O134" s="196"/>
    </row>
    <row r="135" spans="1:15" s="181" customFormat="1" hidden="1" x14ac:dyDescent="0.25">
      <c r="A135" s="144" t="s">
        <v>88</v>
      </c>
      <c r="B135" s="145"/>
      <c r="C135" s="147">
        <v>0</v>
      </c>
      <c r="D135" s="147">
        <v>0</v>
      </c>
      <c r="E135" s="146">
        <v>0</v>
      </c>
      <c r="F135" s="147">
        <v>0</v>
      </c>
      <c r="G135" s="147">
        <v>0</v>
      </c>
      <c r="H135" s="146">
        <v>0</v>
      </c>
      <c r="I135" s="139"/>
      <c r="J135" s="139"/>
      <c r="K135" s="202">
        <v>1</v>
      </c>
      <c r="L135" s="147"/>
      <c r="M135" s="147"/>
      <c r="N135" s="147"/>
      <c r="O135" s="196"/>
    </row>
    <row r="136" spans="1:15" s="181" customFormat="1" hidden="1" x14ac:dyDescent="0.25">
      <c r="A136" s="144" t="s">
        <v>89</v>
      </c>
      <c r="B136" s="145"/>
      <c r="C136" s="147"/>
      <c r="D136" s="147"/>
      <c r="E136" s="146">
        <v>0</v>
      </c>
      <c r="F136" s="147"/>
      <c r="G136" s="147"/>
      <c r="H136" s="146">
        <v>0</v>
      </c>
      <c r="I136" s="147"/>
      <c r="J136" s="139">
        <v>0</v>
      </c>
      <c r="K136" s="146">
        <v>0</v>
      </c>
      <c r="L136" s="147"/>
      <c r="M136" s="147"/>
      <c r="N136" s="147"/>
      <c r="O136" s="196"/>
    </row>
    <row r="137" spans="1:15" s="181" customFormat="1" ht="26.2" x14ac:dyDescent="0.25">
      <c r="A137" s="172" t="s">
        <v>91</v>
      </c>
      <c r="B137" s="173" t="s">
        <v>90</v>
      </c>
      <c r="C137" s="174">
        <f>SUM(C138:C144)</f>
        <v>0</v>
      </c>
      <c r="D137" s="174">
        <f>SUM(D138:D145)</f>
        <v>7900000</v>
      </c>
      <c r="E137" s="175">
        <v>1</v>
      </c>
      <c r="F137" s="174">
        <f>SUM(F138:F144)</f>
        <v>0</v>
      </c>
      <c r="G137" s="174">
        <f>SUM(G138:G144)</f>
        <v>0</v>
      </c>
      <c r="H137" s="175">
        <v>0</v>
      </c>
      <c r="I137" s="174">
        <f>SUM(I138:I144)</f>
        <v>0</v>
      </c>
      <c r="J137" s="174">
        <f>SUM(J138:J144)</f>
        <v>0</v>
      </c>
      <c r="K137" s="175">
        <v>0</v>
      </c>
      <c r="L137" s="140">
        <f>D137+G137+J137</f>
        <v>7900000</v>
      </c>
      <c r="M137" s="174">
        <f>SUM(M138:M144)</f>
        <v>0</v>
      </c>
      <c r="N137" s="174">
        <f>SUM(N138:N144)</f>
        <v>0</v>
      </c>
      <c r="O137" s="196"/>
    </row>
    <row r="138" spans="1:15" s="181" customFormat="1" hidden="1" x14ac:dyDescent="0.25">
      <c r="A138" s="144" t="s">
        <v>150</v>
      </c>
      <c r="B138" s="145"/>
      <c r="C138" s="147">
        <v>0</v>
      </c>
      <c r="D138" s="139">
        <v>0</v>
      </c>
      <c r="E138" s="146">
        <v>0</v>
      </c>
      <c r="F138" s="147">
        <v>0</v>
      </c>
      <c r="G138" s="147">
        <v>0</v>
      </c>
      <c r="H138" s="146">
        <v>0</v>
      </c>
      <c r="I138" s="139"/>
      <c r="J138" s="139"/>
      <c r="K138" s="202" t="e">
        <f>J138/I138</f>
        <v>#DIV/0!</v>
      </c>
      <c r="L138" s="147"/>
      <c r="M138" s="147"/>
      <c r="N138" s="147"/>
      <c r="O138" s="196"/>
    </row>
    <row r="139" spans="1:15" s="181" customFormat="1" hidden="1" x14ac:dyDescent="0.25">
      <c r="A139" s="144" t="s">
        <v>370</v>
      </c>
      <c r="B139" s="145"/>
      <c r="C139" s="147">
        <v>0</v>
      </c>
      <c r="D139" s="147">
        <v>0</v>
      </c>
      <c r="E139" s="146">
        <v>0</v>
      </c>
      <c r="F139" s="147">
        <v>0</v>
      </c>
      <c r="G139" s="147">
        <v>0</v>
      </c>
      <c r="H139" s="146">
        <v>0</v>
      </c>
      <c r="I139" s="139"/>
      <c r="J139" s="139"/>
      <c r="K139" s="202" t="e">
        <f t="shared" ref="K139:K144" si="6">J139/I139</f>
        <v>#DIV/0!</v>
      </c>
      <c r="L139" s="147"/>
      <c r="M139" s="147"/>
      <c r="N139" s="147"/>
      <c r="O139" s="196"/>
    </row>
    <row r="140" spans="1:15" s="181" customFormat="1" hidden="1" x14ac:dyDescent="0.25">
      <c r="A140" s="144" t="s">
        <v>407</v>
      </c>
      <c r="B140" s="145"/>
      <c r="C140" s="147">
        <v>0</v>
      </c>
      <c r="D140" s="147">
        <v>0</v>
      </c>
      <c r="E140" s="146">
        <v>0</v>
      </c>
      <c r="F140" s="147">
        <v>0</v>
      </c>
      <c r="G140" s="147">
        <v>0</v>
      </c>
      <c r="H140" s="146">
        <v>0</v>
      </c>
      <c r="I140" s="139"/>
      <c r="J140" s="139"/>
      <c r="K140" s="202" t="e">
        <f t="shared" si="6"/>
        <v>#DIV/0!</v>
      </c>
      <c r="L140" s="147"/>
      <c r="M140" s="147"/>
      <c r="N140" s="147"/>
      <c r="O140" s="196"/>
    </row>
    <row r="141" spans="1:15" s="181" customFormat="1" ht="26.2" hidden="1" x14ac:dyDescent="0.25">
      <c r="A141" s="144" t="s">
        <v>149</v>
      </c>
      <c r="B141" s="145"/>
      <c r="C141" s="147">
        <v>0</v>
      </c>
      <c r="D141" s="147">
        <v>0</v>
      </c>
      <c r="E141" s="146">
        <v>0</v>
      </c>
      <c r="F141" s="147">
        <v>0</v>
      </c>
      <c r="G141" s="147">
        <v>0</v>
      </c>
      <c r="H141" s="146">
        <v>0</v>
      </c>
      <c r="I141" s="139"/>
      <c r="J141" s="139"/>
      <c r="K141" s="202" t="e">
        <f t="shared" si="6"/>
        <v>#DIV/0!</v>
      </c>
      <c r="L141" s="147"/>
      <c r="M141" s="147"/>
      <c r="N141" s="147"/>
      <c r="O141" s="196"/>
    </row>
    <row r="142" spans="1:15" s="181" customFormat="1" hidden="1" x14ac:dyDescent="0.25">
      <c r="A142" s="144" t="s">
        <v>371</v>
      </c>
      <c r="B142" s="145"/>
      <c r="C142" s="147">
        <v>0</v>
      </c>
      <c r="D142" s="147">
        <v>0</v>
      </c>
      <c r="E142" s="146">
        <v>0</v>
      </c>
      <c r="F142" s="147">
        <v>0</v>
      </c>
      <c r="G142" s="147">
        <v>0</v>
      </c>
      <c r="H142" s="146">
        <v>0</v>
      </c>
      <c r="I142" s="139"/>
      <c r="J142" s="139"/>
      <c r="K142" s="202" t="e">
        <f t="shared" si="6"/>
        <v>#DIV/0!</v>
      </c>
      <c r="L142" s="147"/>
      <c r="M142" s="147"/>
      <c r="N142" s="147"/>
      <c r="O142" s="196"/>
    </row>
    <row r="143" spans="1:15" s="181" customFormat="1" ht="14.25" hidden="1" customHeight="1" x14ac:dyDescent="0.25">
      <c r="A143" s="144" t="s">
        <v>415</v>
      </c>
      <c r="B143" s="145"/>
      <c r="C143" s="147">
        <v>0</v>
      </c>
      <c r="D143" s="147">
        <v>0</v>
      </c>
      <c r="E143" s="146">
        <v>0</v>
      </c>
      <c r="F143" s="147">
        <v>0</v>
      </c>
      <c r="G143" s="147">
        <v>0</v>
      </c>
      <c r="H143" s="146">
        <v>0</v>
      </c>
      <c r="I143" s="139"/>
      <c r="J143" s="139">
        <v>0</v>
      </c>
      <c r="K143" s="202" t="e">
        <f t="shared" si="6"/>
        <v>#DIV/0!</v>
      </c>
      <c r="L143" s="147"/>
      <c r="M143" s="147"/>
      <c r="N143" s="147"/>
      <c r="O143" s="196"/>
    </row>
    <row r="144" spans="1:15" s="181" customFormat="1" ht="15.75" hidden="1" customHeight="1" x14ac:dyDescent="0.25">
      <c r="A144" s="144" t="s">
        <v>151</v>
      </c>
      <c r="B144" s="145"/>
      <c r="C144" s="147">
        <v>0</v>
      </c>
      <c r="D144" s="147">
        <v>0</v>
      </c>
      <c r="E144" s="146">
        <v>0</v>
      </c>
      <c r="F144" s="147">
        <v>0</v>
      </c>
      <c r="G144" s="147">
        <v>0</v>
      </c>
      <c r="H144" s="146">
        <v>0</v>
      </c>
      <c r="I144" s="139"/>
      <c r="J144" s="139">
        <v>0</v>
      </c>
      <c r="K144" s="202" t="e">
        <f t="shared" si="6"/>
        <v>#DIV/0!</v>
      </c>
      <c r="L144" s="147"/>
      <c r="M144" s="147"/>
      <c r="N144" s="147"/>
      <c r="O144" s="196"/>
    </row>
    <row r="145" spans="1:15" s="181" customFormat="1" ht="39.950000000000003" thickBot="1" x14ac:dyDescent="0.3">
      <c r="A145" s="197" t="s">
        <v>191</v>
      </c>
      <c r="B145" s="223"/>
      <c r="C145" s="199">
        <v>0</v>
      </c>
      <c r="D145" s="199">
        <v>7900000</v>
      </c>
      <c r="E145" s="200">
        <v>1</v>
      </c>
      <c r="F145" s="199">
        <v>0</v>
      </c>
      <c r="G145" s="199">
        <v>0</v>
      </c>
      <c r="H145" s="200">
        <v>0</v>
      </c>
      <c r="I145" s="224">
        <v>0</v>
      </c>
      <c r="J145" s="224">
        <v>0</v>
      </c>
      <c r="K145" s="225">
        <v>0</v>
      </c>
      <c r="L145" s="199"/>
      <c r="M145" s="199"/>
      <c r="N145" s="201"/>
      <c r="O145" s="195"/>
    </row>
    <row r="146" spans="1:15" s="181" customFormat="1" ht="15.75" hidden="1" customHeight="1" thickBot="1" x14ac:dyDescent="0.3">
      <c r="A146" s="197"/>
      <c r="B146" s="223"/>
      <c r="C146" s="199"/>
      <c r="D146" s="199"/>
      <c r="E146" s="200"/>
      <c r="F146" s="199"/>
      <c r="G146" s="199"/>
      <c r="H146" s="200"/>
      <c r="I146" s="224"/>
      <c r="J146" s="224"/>
      <c r="K146" s="225"/>
      <c r="L146" s="199"/>
      <c r="M146" s="199"/>
      <c r="N146" s="201"/>
      <c r="O146" s="195"/>
    </row>
    <row r="147" spans="1:15" ht="38.65" hidden="1" thickBot="1" x14ac:dyDescent="0.3">
      <c r="A147" s="5" t="s">
        <v>93</v>
      </c>
      <c r="B147" s="6" t="s">
        <v>92</v>
      </c>
      <c r="C147" s="7">
        <f>C148+C150</f>
        <v>0</v>
      </c>
      <c r="D147" s="7">
        <f>D148+D150</f>
        <v>0</v>
      </c>
      <c r="E147" s="8">
        <v>0</v>
      </c>
      <c r="F147" s="7">
        <f>F148+F150</f>
        <v>0</v>
      </c>
      <c r="G147" s="7">
        <f>G148+G150</f>
        <v>0</v>
      </c>
      <c r="H147" s="8"/>
      <c r="I147" s="7">
        <f>I148+I150</f>
        <v>0</v>
      </c>
      <c r="J147" s="7">
        <f>J148+J150</f>
        <v>0</v>
      </c>
      <c r="K147" s="8">
        <v>0</v>
      </c>
      <c r="L147" s="36">
        <f>D147+G147+J147</f>
        <v>0</v>
      </c>
      <c r="M147" s="7">
        <f>M148+M150</f>
        <v>0</v>
      </c>
      <c r="N147" s="9">
        <f>N148+N150</f>
        <v>0</v>
      </c>
      <c r="O147" s="27"/>
    </row>
    <row r="148" spans="1:15" ht="39.299999999999997" hidden="1" x14ac:dyDescent="0.25">
      <c r="A148" s="11" t="s">
        <v>95</v>
      </c>
      <c r="B148" s="12" t="s">
        <v>94</v>
      </c>
      <c r="C148" s="13">
        <f>SUM(C149:C149)</f>
        <v>0</v>
      </c>
      <c r="D148" s="13">
        <f>SUM(D149:D149)</f>
        <v>0</v>
      </c>
      <c r="E148" s="14">
        <v>0</v>
      </c>
      <c r="F148" s="13">
        <f>SUM(F149:F149)</f>
        <v>0</v>
      </c>
      <c r="G148" s="13">
        <f>SUM(G149:G149)</f>
        <v>0</v>
      </c>
      <c r="H148" s="14"/>
      <c r="I148" s="13">
        <f>SUM(I149:I149)</f>
        <v>0</v>
      </c>
      <c r="J148" s="13">
        <f>SUM(J149:J149)</f>
        <v>0</v>
      </c>
      <c r="K148" s="14">
        <v>0</v>
      </c>
      <c r="L148" s="13">
        <f>D148+G148+J148</f>
        <v>0</v>
      </c>
      <c r="M148" s="13">
        <f>SUM(M149:M149)</f>
        <v>0</v>
      </c>
      <c r="N148" s="13">
        <f>SUM(N149:N149)</f>
        <v>0</v>
      </c>
      <c r="O148" s="15"/>
    </row>
    <row r="149" spans="1:15" hidden="1" x14ac:dyDescent="0.25">
      <c r="A149" s="16"/>
      <c r="B149" s="17"/>
      <c r="C149" s="18"/>
      <c r="D149" s="18"/>
      <c r="E149" s="19">
        <v>0</v>
      </c>
      <c r="F149" s="18"/>
      <c r="G149" s="18"/>
      <c r="H149" s="19"/>
      <c r="I149" s="18"/>
      <c r="J149" s="18"/>
      <c r="K149" s="19">
        <v>0</v>
      </c>
      <c r="L149" s="18"/>
      <c r="M149" s="18"/>
      <c r="N149" s="18"/>
      <c r="O149" s="15"/>
    </row>
    <row r="150" spans="1:15" ht="39.299999999999997" hidden="1" x14ac:dyDescent="0.25">
      <c r="A150" s="21" t="s">
        <v>97</v>
      </c>
      <c r="B150" s="22" t="s">
        <v>96</v>
      </c>
      <c r="C150" s="23">
        <f>C151</f>
        <v>0</v>
      </c>
      <c r="D150" s="23">
        <f>D151</f>
        <v>0</v>
      </c>
      <c r="E150" s="24">
        <v>0</v>
      </c>
      <c r="F150" s="23">
        <f>F151</f>
        <v>0</v>
      </c>
      <c r="G150" s="23">
        <f>G151</f>
        <v>0</v>
      </c>
      <c r="H150" s="24"/>
      <c r="I150" s="23">
        <f>I151</f>
        <v>0</v>
      </c>
      <c r="J150" s="23">
        <f>J151</f>
        <v>0</v>
      </c>
      <c r="K150" s="24">
        <v>0</v>
      </c>
      <c r="L150" s="13">
        <f>D150+G150+J150</f>
        <v>0</v>
      </c>
      <c r="M150" s="23">
        <f>M151</f>
        <v>0</v>
      </c>
      <c r="N150" s="23">
        <f>N151</f>
        <v>0</v>
      </c>
      <c r="O150" s="15"/>
    </row>
    <row r="151" spans="1:15" ht="13.75" hidden="1" thickBot="1" x14ac:dyDescent="0.3">
      <c r="A151" s="28"/>
      <c r="B151" s="29"/>
      <c r="C151" s="30"/>
      <c r="D151" s="30"/>
      <c r="E151" s="31">
        <v>0</v>
      </c>
      <c r="F151" s="30"/>
      <c r="G151" s="30"/>
      <c r="H151" s="31"/>
      <c r="I151" s="30"/>
      <c r="J151" s="30"/>
      <c r="K151" s="31">
        <v>0</v>
      </c>
      <c r="L151" s="30"/>
      <c r="M151" s="30"/>
      <c r="N151" s="30"/>
      <c r="O151" s="15"/>
    </row>
    <row r="152" spans="1:15" ht="26.2" hidden="1" thickBot="1" x14ac:dyDescent="0.3">
      <c r="A152" s="5" t="s">
        <v>99</v>
      </c>
      <c r="B152" s="6" t="s">
        <v>98</v>
      </c>
      <c r="C152" s="7">
        <f>C153+C155</f>
        <v>0</v>
      </c>
      <c r="D152" s="7">
        <f>D153+D155</f>
        <v>0</v>
      </c>
      <c r="E152" s="8">
        <v>0</v>
      </c>
      <c r="F152" s="7">
        <f>F153+F155</f>
        <v>0</v>
      </c>
      <c r="G152" s="7">
        <f>G153+G155</f>
        <v>0</v>
      </c>
      <c r="H152" s="8">
        <v>0</v>
      </c>
      <c r="I152" s="7">
        <f>I153+I155</f>
        <v>0</v>
      </c>
      <c r="J152" s="7">
        <f>J153+J155</f>
        <v>0</v>
      </c>
      <c r="K152" s="8">
        <v>0</v>
      </c>
      <c r="L152" s="36">
        <f>D152+G152+J152</f>
        <v>0</v>
      </c>
      <c r="M152" s="7">
        <f>M153+M155</f>
        <v>0</v>
      </c>
      <c r="N152" s="9">
        <f>N153+N155</f>
        <v>0</v>
      </c>
      <c r="O152" s="27"/>
    </row>
    <row r="153" spans="1:15" ht="52.4" hidden="1" x14ac:dyDescent="0.25">
      <c r="A153" s="11" t="s">
        <v>101</v>
      </c>
      <c r="B153" s="12" t="s">
        <v>100</v>
      </c>
      <c r="C153" s="13">
        <f>SUM(C154:C154)</f>
        <v>0</v>
      </c>
      <c r="D153" s="13">
        <f>SUM(D154:D154)</f>
        <v>0</v>
      </c>
      <c r="E153" s="14">
        <v>0</v>
      </c>
      <c r="F153" s="13">
        <f>SUM(F154:F154)</f>
        <v>0</v>
      </c>
      <c r="G153" s="13">
        <f>SUM(G154:G154)</f>
        <v>0</v>
      </c>
      <c r="H153" s="14">
        <v>0</v>
      </c>
      <c r="I153" s="13">
        <f>SUM(I154:I154)</f>
        <v>0</v>
      </c>
      <c r="J153" s="13">
        <f>SUM(J154:J154)</f>
        <v>0</v>
      </c>
      <c r="K153" s="14">
        <v>0</v>
      </c>
      <c r="L153" s="13">
        <f>D153+G153+J153</f>
        <v>0</v>
      </c>
      <c r="M153" s="13">
        <f>SUM(M154:M154)</f>
        <v>0</v>
      </c>
      <c r="N153" s="13">
        <f>SUM(N154:N154)</f>
        <v>0</v>
      </c>
      <c r="O153" s="15"/>
    </row>
    <row r="154" spans="1:15" hidden="1" x14ac:dyDescent="0.25">
      <c r="A154" s="37" t="s">
        <v>144</v>
      </c>
      <c r="B154" s="17"/>
      <c r="C154" s="18"/>
      <c r="D154" s="18"/>
      <c r="E154" s="19">
        <v>0</v>
      </c>
      <c r="F154" s="18"/>
      <c r="G154" s="18"/>
      <c r="H154" s="19">
        <v>0</v>
      </c>
      <c r="I154" s="18"/>
      <c r="J154" s="25"/>
      <c r="K154" s="19">
        <v>0</v>
      </c>
      <c r="L154" s="18"/>
      <c r="M154" s="18"/>
      <c r="N154" s="18"/>
      <c r="O154" s="15"/>
    </row>
    <row r="155" spans="1:15" ht="26.2" hidden="1" x14ac:dyDescent="0.25">
      <c r="A155" s="21" t="s">
        <v>103</v>
      </c>
      <c r="B155" s="22" t="s">
        <v>102</v>
      </c>
      <c r="C155" s="23">
        <f>SUM(C156:C158)</f>
        <v>0</v>
      </c>
      <c r="D155" s="23">
        <f>SUM(D156:D158)</f>
        <v>0</v>
      </c>
      <c r="E155" s="24">
        <v>0</v>
      </c>
      <c r="F155" s="23">
        <f>SUM(F156:F158)</f>
        <v>0</v>
      </c>
      <c r="G155" s="23">
        <f>SUM(G156:G158)</f>
        <v>0</v>
      </c>
      <c r="H155" s="24"/>
      <c r="I155" s="23">
        <f>SUM(I156:I158)</f>
        <v>0</v>
      </c>
      <c r="J155" s="23">
        <f>SUM(J156:J158)</f>
        <v>0</v>
      </c>
      <c r="K155" s="24">
        <v>0</v>
      </c>
      <c r="L155" s="13">
        <f>D155+G155+J155</f>
        <v>0</v>
      </c>
      <c r="M155" s="23">
        <f>SUM(M156:M158)</f>
        <v>0</v>
      </c>
      <c r="N155" s="23">
        <f>SUM(N156:N158)</f>
        <v>0</v>
      </c>
      <c r="O155" s="15"/>
    </row>
    <row r="156" spans="1:15" hidden="1" x14ac:dyDescent="0.25">
      <c r="A156" s="37"/>
      <c r="B156" s="17"/>
      <c r="C156" s="18"/>
      <c r="D156" s="18"/>
      <c r="E156" s="19">
        <v>0</v>
      </c>
      <c r="F156" s="18"/>
      <c r="G156" s="18"/>
      <c r="H156" s="19"/>
      <c r="I156" s="18"/>
      <c r="J156" s="18"/>
      <c r="K156" s="19">
        <v>0</v>
      </c>
      <c r="L156" s="18"/>
      <c r="M156" s="18"/>
      <c r="N156" s="18"/>
      <c r="O156" s="15"/>
    </row>
    <row r="157" spans="1:15" hidden="1" x14ac:dyDescent="0.25">
      <c r="A157" s="37"/>
      <c r="B157" s="17"/>
      <c r="C157" s="18"/>
      <c r="D157" s="18"/>
      <c r="E157" s="19">
        <v>0</v>
      </c>
      <c r="F157" s="18"/>
      <c r="G157" s="18"/>
      <c r="H157" s="19"/>
      <c r="I157" s="18"/>
      <c r="J157" s="18"/>
      <c r="K157" s="19">
        <v>0</v>
      </c>
      <c r="L157" s="18"/>
      <c r="M157" s="18"/>
      <c r="N157" s="18"/>
      <c r="O157" s="15"/>
    </row>
    <row r="158" spans="1:15" ht="13.75" hidden="1" thickBot="1" x14ac:dyDescent="0.3">
      <c r="A158" s="38"/>
      <c r="B158" s="29"/>
      <c r="C158" s="30"/>
      <c r="D158" s="30"/>
      <c r="E158" s="31">
        <v>0</v>
      </c>
      <c r="F158" s="30"/>
      <c r="G158" s="30"/>
      <c r="H158" s="31"/>
      <c r="I158" s="30"/>
      <c r="J158" s="30"/>
      <c r="K158" s="31">
        <v>0</v>
      </c>
      <c r="L158" s="30"/>
      <c r="M158" s="30"/>
      <c r="N158" s="30"/>
      <c r="O158" s="15"/>
    </row>
    <row r="159" spans="1:15" ht="26.2" hidden="1" thickBot="1" x14ac:dyDescent="0.3">
      <c r="A159" s="5" t="s">
        <v>105</v>
      </c>
      <c r="B159" s="39" t="s">
        <v>104</v>
      </c>
      <c r="C159" s="7">
        <f>C160+C163</f>
        <v>0</v>
      </c>
      <c r="D159" s="7">
        <f>D160+D163</f>
        <v>0</v>
      </c>
      <c r="E159" s="8">
        <v>0</v>
      </c>
      <c r="F159" s="7">
        <f>F160+F163</f>
        <v>0</v>
      </c>
      <c r="G159" s="7">
        <f>G160+G163</f>
        <v>0</v>
      </c>
      <c r="H159" s="8"/>
      <c r="I159" s="7">
        <f>I160+I163</f>
        <v>0</v>
      </c>
      <c r="J159" s="7">
        <f>J160+J163</f>
        <v>0</v>
      </c>
      <c r="K159" s="8">
        <v>0</v>
      </c>
      <c r="L159" s="36">
        <f>D159+G159+J159</f>
        <v>0</v>
      </c>
      <c r="M159" s="7">
        <f>M160+M163</f>
        <v>0</v>
      </c>
      <c r="N159" s="9">
        <f>N160+N163</f>
        <v>0</v>
      </c>
      <c r="O159" s="27"/>
    </row>
    <row r="160" spans="1:15" ht="39.299999999999997" hidden="1" x14ac:dyDescent="0.25">
      <c r="A160" s="40" t="s">
        <v>107</v>
      </c>
      <c r="B160" s="12" t="s">
        <v>106</v>
      </c>
      <c r="C160" s="13">
        <f>SUM(C161:C162)</f>
        <v>0</v>
      </c>
      <c r="D160" s="13">
        <f>SUM(D161:D162)</f>
        <v>0</v>
      </c>
      <c r="E160" s="14">
        <v>0</v>
      </c>
      <c r="F160" s="13">
        <f>SUM(F161:F162)</f>
        <v>0</v>
      </c>
      <c r="G160" s="13">
        <f>SUM(G161:G162)</f>
        <v>0</v>
      </c>
      <c r="H160" s="14"/>
      <c r="I160" s="13">
        <f>SUM(I161:I162)</f>
        <v>0</v>
      </c>
      <c r="J160" s="13">
        <f>SUM(J161:J162)</f>
        <v>0</v>
      </c>
      <c r="K160" s="14">
        <v>0</v>
      </c>
      <c r="L160" s="13">
        <f>D160+G160+J160</f>
        <v>0</v>
      </c>
      <c r="M160" s="13">
        <f>SUM(M161:M162)</f>
        <v>0</v>
      </c>
      <c r="N160" s="13">
        <f>SUM(N161:N162)</f>
        <v>0</v>
      </c>
      <c r="O160" s="15"/>
    </row>
    <row r="161" spans="1:15" hidden="1" x14ac:dyDescent="0.25">
      <c r="A161" s="41"/>
      <c r="B161" s="17"/>
      <c r="C161" s="18"/>
      <c r="D161" s="18"/>
      <c r="E161" s="19">
        <v>0</v>
      </c>
      <c r="F161" s="18"/>
      <c r="G161" s="18"/>
      <c r="H161" s="19"/>
      <c r="I161" s="18"/>
      <c r="J161" s="18"/>
      <c r="K161" s="19">
        <v>0</v>
      </c>
      <c r="L161" s="18"/>
      <c r="M161" s="18"/>
      <c r="N161" s="18"/>
      <c r="O161" s="15"/>
    </row>
    <row r="162" spans="1:15" hidden="1" x14ac:dyDescent="0.25">
      <c r="A162" s="41"/>
      <c r="B162" s="17"/>
      <c r="C162" s="18"/>
      <c r="D162" s="18"/>
      <c r="E162" s="19">
        <v>0</v>
      </c>
      <c r="F162" s="18"/>
      <c r="G162" s="18"/>
      <c r="H162" s="19"/>
      <c r="I162" s="18"/>
      <c r="J162" s="18"/>
      <c r="K162" s="19">
        <v>0</v>
      </c>
      <c r="L162" s="18"/>
      <c r="M162" s="18"/>
      <c r="N162" s="18"/>
      <c r="O162" s="15"/>
    </row>
    <row r="163" spans="1:15" ht="39.299999999999997" hidden="1" x14ac:dyDescent="0.25">
      <c r="A163" s="21" t="s">
        <v>109</v>
      </c>
      <c r="B163" s="22" t="s">
        <v>108</v>
      </c>
      <c r="C163" s="23">
        <f>SUM(C164:C166)</f>
        <v>0</v>
      </c>
      <c r="D163" s="23">
        <f>SUM(D164:D166)</f>
        <v>0</v>
      </c>
      <c r="E163" s="24">
        <v>0</v>
      </c>
      <c r="F163" s="23">
        <f>SUM(F164:F166)</f>
        <v>0</v>
      </c>
      <c r="G163" s="23">
        <f>SUM(G164:G166)</f>
        <v>0</v>
      </c>
      <c r="H163" s="24"/>
      <c r="I163" s="23">
        <f>SUM(I164:I166)</f>
        <v>0</v>
      </c>
      <c r="J163" s="23">
        <f>SUM(J164:J166)</f>
        <v>0</v>
      </c>
      <c r="K163" s="24">
        <v>0</v>
      </c>
      <c r="L163" s="13">
        <f>D163+G163+J163</f>
        <v>0</v>
      </c>
      <c r="M163" s="23">
        <f>SUM(M164:M166)</f>
        <v>0</v>
      </c>
      <c r="N163" s="23">
        <f>SUM(N164:N166)</f>
        <v>0</v>
      </c>
      <c r="O163" s="15"/>
    </row>
    <row r="164" spans="1:15" hidden="1" x14ac:dyDescent="0.25">
      <c r="A164" s="41"/>
      <c r="B164" s="17"/>
      <c r="C164" s="18"/>
      <c r="D164" s="18"/>
      <c r="E164" s="19">
        <v>0</v>
      </c>
      <c r="F164" s="18"/>
      <c r="G164" s="18"/>
      <c r="H164" s="19"/>
      <c r="I164" s="18"/>
      <c r="J164" s="18"/>
      <c r="K164" s="19">
        <v>0</v>
      </c>
      <c r="L164" s="18"/>
      <c r="M164" s="18"/>
      <c r="N164" s="18"/>
      <c r="O164" s="15"/>
    </row>
    <row r="165" spans="1:15" hidden="1" x14ac:dyDescent="0.25">
      <c r="A165" s="42"/>
      <c r="B165" s="17"/>
      <c r="C165" s="18"/>
      <c r="D165" s="18"/>
      <c r="E165" s="19">
        <v>0</v>
      </c>
      <c r="F165" s="18"/>
      <c r="G165" s="18"/>
      <c r="H165" s="19"/>
      <c r="I165" s="18"/>
      <c r="J165" s="18"/>
      <c r="K165" s="19">
        <v>0</v>
      </c>
      <c r="L165" s="18"/>
      <c r="M165" s="18"/>
      <c r="N165" s="18"/>
      <c r="O165" s="15"/>
    </row>
    <row r="166" spans="1:15" ht="13.75" hidden="1" thickBot="1" x14ac:dyDescent="0.3">
      <c r="A166" s="43"/>
      <c r="B166" s="29"/>
      <c r="C166" s="30"/>
      <c r="D166" s="30"/>
      <c r="E166" s="31">
        <v>0</v>
      </c>
      <c r="F166" s="30"/>
      <c r="G166" s="30"/>
      <c r="H166" s="31"/>
      <c r="I166" s="30"/>
      <c r="J166" s="30"/>
      <c r="K166" s="31">
        <v>0</v>
      </c>
      <c r="L166" s="30"/>
      <c r="M166" s="30"/>
      <c r="N166" s="30"/>
      <c r="O166" s="15"/>
    </row>
    <row r="167" spans="1:15" s="181" customFormat="1" ht="21.8" customHeight="1" thickBot="1" x14ac:dyDescent="0.3">
      <c r="A167" s="217" t="s">
        <v>125</v>
      </c>
      <c r="B167" s="190"/>
      <c r="C167" s="191">
        <f>C159+C152+C147+C132+C121+C116+C109+C103+C92+C87+C74+C54+C32+C5</f>
        <v>192063660</v>
      </c>
      <c r="D167" s="191">
        <f>D159+D152+D147+D132+D121+D116+D109+D103+D92+D87+D74+D54+D32+D5</f>
        <v>105903287</v>
      </c>
      <c r="E167" s="192">
        <f>D167/C167</f>
        <v>0.55139679729106483</v>
      </c>
      <c r="F167" s="191">
        <f>F159+F152+F147+F132+F121+F116+F109+F103+F92+F87+F74+F54+F32+F5</f>
        <v>48669219.140000001</v>
      </c>
      <c r="G167" s="191">
        <f>G159+G152+G147+G132+G121+G116+G109+G103+G92+G87+G74+G54+G32+G5</f>
        <v>2615881</v>
      </c>
      <c r="H167" s="192">
        <f>G167/F167</f>
        <v>5.3748160464117116E-2</v>
      </c>
      <c r="I167" s="191">
        <f>I159+I152+I147+I132+I121+I116+I109+I103+I92+I87+I74+I54+I32+I5</f>
        <v>55571815</v>
      </c>
      <c r="J167" s="191">
        <f>J159+J152+J147+J132+J121+J116+J109+J103+J92+J87+J74+J54+J32+J5</f>
        <v>7262069</v>
      </c>
      <c r="K167" s="192">
        <v>1</v>
      </c>
      <c r="L167" s="191">
        <f>D167+G167+J167</f>
        <v>115781237</v>
      </c>
      <c r="M167" s="191">
        <f>M159+M152+M147+M132+M121+M116+M109+M103+M92+M87+M74+M54+M32+M5</f>
        <v>0</v>
      </c>
      <c r="N167" s="193">
        <f>N159+N152+N147+N132+N121+N116+N109+N103+N92+N87+N74+N54+N32+N5</f>
        <v>0</v>
      </c>
      <c r="O167" s="195"/>
    </row>
    <row r="168" spans="1:15" s="181" customFormat="1" ht="20.95" customHeight="1" thickBot="1" x14ac:dyDescent="0.3">
      <c r="A168" s="189" t="s">
        <v>111</v>
      </c>
      <c r="B168" s="190" t="s">
        <v>110</v>
      </c>
      <c r="C168" s="191">
        <f>SUM(C170:C179)</f>
        <v>3441191</v>
      </c>
      <c r="D168" s="191">
        <f>SUM(D169:D179)</f>
        <v>954695</v>
      </c>
      <c r="E168" s="192">
        <v>0</v>
      </c>
      <c r="F168" s="191">
        <f>SUM(F170:F179)</f>
        <v>105833537</v>
      </c>
      <c r="G168" s="191">
        <f>SUM(G169:G179)</f>
        <v>17059018</v>
      </c>
      <c r="H168" s="192">
        <f>G168/F168</f>
        <v>0.16118726146325432</v>
      </c>
      <c r="I168" s="191">
        <f>SUM(I170:I179)</f>
        <v>27726448</v>
      </c>
      <c r="J168" s="191">
        <f>SUM(J169:J179)</f>
        <v>2813883</v>
      </c>
      <c r="K168" s="192">
        <v>1</v>
      </c>
      <c r="L168" s="191">
        <f>D168+G168+J168</f>
        <v>20827596</v>
      </c>
      <c r="M168" s="191">
        <f>SUM(M169:M179)</f>
        <v>0</v>
      </c>
      <c r="N168" s="193">
        <f>SUM(N169:N179)</f>
        <v>0</v>
      </c>
      <c r="O168" s="194"/>
    </row>
    <row r="169" spans="1:15" s="181" customFormat="1" ht="26.2" x14ac:dyDescent="0.25">
      <c r="A169" s="208" t="s">
        <v>440</v>
      </c>
      <c r="B169" s="209" t="s">
        <v>110</v>
      </c>
      <c r="C169" s="165"/>
      <c r="D169" s="210">
        <v>0</v>
      </c>
      <c r="E169" s="203">
        <v>0</v>
      </c>
      <c r="F169" s="165">
        <v>554000</v>
      </c>
      <c r="G169" s="165">
        <v>-200000</v>
      </c>
      <c r="H169" s="203">
        <v>0</v>
      </c>
      <c r="I169" s="165">
        <v>0</v>
      </c>
      <c r="J169" s="165">
        <v>0</v>
      </c>
      <c r="K169" s="203">
        <v>0</v>
      </c>
      <c r="L169" s="165"/>
      <c r="M169" s="165">
        <v>0</v>
      </c>
      <c r="N169" s="165">
        <v>0</v>
      </c>
      <c r="O169" s="196" t="s">
        <v>450</v>
      </c>
    </row>
    <row r="170" spans="1:15" s="181" customFormat="1" ht="157.1" x14ac:dyDescent="0.25">
      <c r="A170" s="144" t="s">
        <v>142</v>
      </c>
      <c r="B170" s="145" t="s">
        <v>110</v>
      </c>
      <c r="C170" s="147">
        <v>3441191</v>
      </c>
      <c r="D170" s="139">
        <v>885245</v>
      </c>
      <c r="E170" s="203">
        <f>D170/C170</f>
        <v>0.25724959759571614</v>
      </c>
      <c r="F170" s="139">
        <f>38149721+270000+10927258+1676295+2649750</f>
        <v>53673024</v>
      </c>
      <c r="G170" s="139">
        <f>6212450+251784+1438181+200000+141594+27848+204892</f>
        <v>8476749</v>
      </c>
      <c r="H170" s="203">
        <f t="shared" ref="H170:H178" si="7">G170/F170</f>
        <v>0.15793313602006104</v>
      </c>
      <c r="I170" s="147">
        <v>24811248</v>
      </c>
      <c r="J170" s="139">
        <f>190418+23904+2073981</f>
        <v>2288303</v>
      </c>
      <c r="K170" s="146">
        <f>J170/I170</f>
        <v>9.2228452192328253E-2</v>
      </c>
      <c r="L170" s="147"/>
      <c r="M170" s="147">
        <v>0</v>
      </c>
      <c r="N170" s="147">
        <v>0</v>
      </c>
      <c r="O170" s="196" t="s">
        <v>469</v>
      </c>
    </row>
    <row r="171" spans="1:15" s="181" customFormat="1" hidden="1" x14ac:dyDescent="0.25">
      <c r="A171" s="159"/>
      <c r="B171" s="145"/>
      <c r="C171" s="147"/>
      <c r="D171" s="139"/>
      <c r="E171" s="146"/>
      <c r="F171" s="147"/>
      <c r="G171" s="147"/>
      <c r="H171" s="203"/>
      <c r="I171" s="147"/>
      <c r="J171" s="139"/>
      <c r="K171" s="146" t="e">
        <f t="shared" ref="K171:K175" si="8">J171/I171</f>
        <v>#DIV/0!</v>
      </c>
      <c r="L171" s="147"/>
      <c r="M171" s="147"/>
      <c r="N171" s="147"/>
      <c r="O171" s="196"/>
    </row>
    <row r="172" spans="1:15" s="181" customFormat="1" ht="40.75" customHeight="1" x14ac:dyDescent="0.25">
      <c r="A172" s="159" t="s">
        <v>431</v>
      </c>
      <c r="B172" s="145" t="s">
        <v>110</v>
      </c>
      <c r="C172" s="147">
        <v>0</v>
      </c>
      <c r="D172" s="139">
        <v>0</v>
      </c>
      <c r="E172" s="146">
        <v>0</v>
      </c>
      <c r="F172" s="147">
        <f>24402821+7249629+60000+670300</f>
        <v>32382750</v>
      </c>
      <c r="G172" s="147">
        <f>1223456+452439+50000+150000</f>
        <v>1875895</v>
      </c>
      <c r="H172" s="203">
        <f t="shared" si="7"/>
        <v>5.7928835568319556E-2</v>
      </c>
      <c r="I172" s="147">
        <v>0</v>
      </c>
      <c r="J172" s="139">
        <v>0</v>
      </c>
      <c r="K172" s="146">
        <v>0</v>
      </c>
      <c r="L172" s="147">
        <v>0</v>
      </c>
      <c r="M172" s="147">
        <v>0</v>
      </c>
      <c r="N172" s="147">
        <v>0</v>
      </c>
      <c r="O172" s="196" t="s">
        <v>430</v>
      </c>
    </row>
    <row r="173" spans="1:15" s="181" customFormat="1" ht="26.2" x14ac:dyDescent="0.25">
      <c r="A173" s="159" t="s">
        <v>436</v>
      </c>
      <c r="B173" s="145" t="s">
        <v>110</v>
      </c>
      <c r="C173" s="163">
        <v>0</v>
      </c>
      <c r="D173" s="163">
        <v>0</v>
      </c>
      <c r="E173" s="164">
        <v>0</v>
      </c>
      <c r="F173" s="163">
        <f>10574589+1303110</f>
        <v>11877699</v>
      </c>
      <c r="G173" s="163">
        <f>1500000+1269706+200000</f>
        <v>2969706</v>
      </c>
      <c r="H173" s="203">
        <f t="shared" si="7"/>
        <v>0.25002367882870241</v>
      </c>
      <c r="I173" s="163">
        <v>0</v>
      </c>
      <c r="J173" s="161">
        <v>0</v>
      </c>
      <c r="K173" s="146">
        <v>0</v>
      </c>
      <c r="L173" s="163"/>
      <c r="M173" s="163">
        <v>0</v>
      </c>
      <c r="N173" s="163">
        <v>0</v>
      </c>
      <c r="O173" s="207" t="s">
        <v>439</v>
      </c>
    </row>
    <row r="174" spans="1:15" s="181" customFormat="1" x14ac:dyDescent="0.25">
      <c r="A174" s="159" t="s">
        <v>448</v>
      </c>
      <c r="B174" s="145" t="s">
        <v>110</v>
      </c>
      <c r="C174" s="163">
        <v>0</v>
      </c>
      <c r="D174" s="163">
        <v>0</v>
      </c>
      <c r="E174" s="164">
        <v>0</v>
      </c>
      <c r="F174" s="163">
        <v>0</v>
      </c>
      <c r="G174" s="163">
        <v>0</v>
      </c>
      <c r="H174" s="203">
        <v>0</v>
      </c>
      <c r="I174" s="163">
        <v>2800000</v>
      </c>
      <c r="J174" s="161">
        <v>245000</v>
      </c>
      <c r="K174" s="146">
        <f t="shared" si="8"/>
        <v>8.7499999999999994E-2</v>
      </c>
      <c r="L174" s="163"/>
      <c r="M174" s="163"/>
      <c r="N174" s="163"/>
      <c r="O174" s="207"/>
    </row>
    <row r="175" spans="1:15" ht="26.2" hidden="1" x14ac:dyDescent="0.25">
      <c r="A175" s="28" t="s">
        <v>141</v>
      </c>
      <c r="B175" s="17" t="s">
        <v>110</v>
      </c>
      <c r="C175" s="30"/>
      <c r="D175" s="30"/>
      <c r="E175" s="31"/>
      <c r="F175" s="30"/>
      <c r="G175" s="30"/>
      <c r="H175" s="117" t="e">
        <f t="shared" si="7"/>
        <v>#DIV/0!</v>
      </c>
      <c r="I175" s="30"/>
      <c r="J175" s="32"/>
      <c r="K175" s="146" t="e">
        <f t="shared" si="8"/>
        <v>#DIV/0!</v>
      </c>
      <c r="L175" s="30"/>
      <c r="M175" s="30"/>
      <c r="N175" s="30"/>
      <c r="O175" s="44"/>
    </row>
    <row r="176" spans="1:15" s="181" customFormat="1" x14ac:dyDescent="0.25">
      <c r="A176" s="159" t="s">
        <v>447</v>
      </c>
      <c r="B176" s="145" t="s">
        <v>110</v>
      </c>
      <c r="C176" s="163">
        <v>0</v>
      </c>
      <c r="D176" s="163">
        <v>0</v>
      </c>
      <c r="E176" s="164">
        <v>0</v>
      </c>
      <c r="F176" s="163">
        <v>0</v>
      </c>
      <c r="G176" s="163">
        <v>0</v>
      </c>
      <c r="H176" s="203">
        <v>0</v>
      </c>
      <c r="I176" s="163">
        <v>115200</v>
      </c>
      <c r="J176" s="161">
        <f>16920+235000+28660</f>
        <v>280580</v>
      </c>
      <c r="K176" s="164">
        <f>J176/I176</f>
        <v>2.4355902777777776</v>
      </c>
      <c r="L176" s="163"/>
      <c r="M176" s="163"/>
      <c r="N176" s="163"/>
      <c r="O176" s="207"/>
    </row>
    <row r="177" spans="1:15" s="181" customFormat="1" ht="26.2" hidden="1" x14ac:dyDescent="0.25">
      <c r="A177" s="159" t="s">
        <v>143</v>
      </c>
      <c r="B177" s="145" t="s">
        <v>110</v>
      </c>
      <c r="C177" s="163"/>
      <c r="D177" s="163"/>
      <c r="E177" s="164">
        <v>0</v>
      </c>
      <c r="F177" s="147"/>
      <c r="G177" s="147"/>
      <c r="H177" s="203">
        <v>0</v>
      </c>
      <c r="I177" s="163"/>
      <c r="J177" s="161"/>
      <c r="K177" s="164" t="e">
        <f>J177/I177</f>
        <v>#DIV/0!</v>
      </c>
      <c r="L177" s="163"/>
      <c r="M177" s="163">
        <v>0</v>
      </c>
      <c r="N177" s="163">
        <v>0</v>
      </c>
      <c r="O177" s="207"/>
    </row>
    <row r="178" spans="1:15" s="181" customFormat="1" ht="26.2" customHeight="1" x14ac:dyDescent="0.25">
      <c r="A178" s="159" t="s">
        <v>363</v>
      </c>
      <c r="B178" s="145" t="s">
        <v>110</v>
      </c>
      <c r="C178" s="163">
        <v>0</v>
      </c>
      <c r="D178" s="163">
        <v>0</v>
      </c>
      <c r="E178" s="164">
        <v>0</v>
      </c>
      <c r="F178" s="163">
        <v>7900064</v>
      </c>
      <c r="G178" s="163">
        <v>3936668</v>
      </c>
      <c r="H178" s="203">
        <f t="shared" si="7"/>
        <v>0.49830836813473917</v>
      </c>
      <c r="I178" s="163">
        <v>0</v>
      </c>
      <c r="J178" s="161">
        <v>0</v>
      </c>
      <c r="K178" s="164">
        <v>0</v>
      </c>
      <c r="L178" s="163"/>
      <c r="M178" s="163">
        <v>0</v>
      </c>
      <c r="N178" s="163">
        <v>0</v>
      </c>
      <c r="O178" s="207" t="s">
        <v>438</v>
      </c>
    </row>
    <row r="179" spans="1:15" s="181" customFormat="1" ht="39.950000000000003" thickBot="1" x14ac:dyDescent="0.3">
      <c r="A179" s="159" t="s">
        <v>457</v>
      </c>
      <c r="B179" s="145" t="s">
        <v>458</v>
      </c>
      <c r="C179" s="163">
        <v>0</v>
      </c>
      <c r="D179" s="163">
        <v>69450</v>
      </c>
      <c r="E179" s="164">
        <v>1</v>
      </c>
      <c r="F179" s="163">
        <v>0</v>
      </c>
      <c r="G179" s="163">
        <v>0</v>
      </c>
      <c r="H179" s="203">
        <v>0</v>
      </c>
      <c r="I179" s="163">
        <v>0</v>
      </c>
      <c r="J179" s="161">
        <v>0</v>
      </c>
      <c r="K179" s="164">
        <v>0</v>
      </c>
      <c r="L179" s="163"/>
      <c r="M179" s="163">
        <v>0</v>
      </c>
      <c r="N179" s="163">
        <v>0</v>
      </c>
      <c r="O179" s="207" t="s">
        <v>459</v>
      </c>
    </row>
    <row r="180" spans="1:15" s="181" customFormat="1" ht="13.75" thickBot="1" x14ac:dyDescent="0.3">
      <c r="A180" s="219" t="s">
        <v>139</v>
      </c>
      <c r="B180" s="220"/>
      <c r="C180" s="220">
        <f>C167+C168</f>
        <v>195504851</v>
      </c>
      <c r="D180" s="220">
        <f>D167+D168</f>
        <v>106857982</v>
      </c>
      <c r="E180" s="220">
        <f>D180/C180*100</f>
        <v>54.657458090387742</v>
      </c>
      <c r="F180" s="220">
        <f>F167+F168</f>
        <v>154502756.13999999</v>
      </c>
      <c r="G180" s="220">
        <f>G167+G168</f>
        <v>19674899</v>
      </c>
      <c r="H180" s="220">
        <f>G180/F180*100</f>
        <v>12.734335290544546</v>
      </c>
      <c r="I180" s="220">
        <f>I167+I168</f>
        <v>83298263</v>
      </c>
      <c r="J180" s="220">
        <f>J167+J168</f>
        <v>10075952</v>
      </c>
      <c r="K180" s="220">
        <f>J180/I180*100</f>
        <v>12.096233027092053</v>
      </c>
      <c r="L180" s="220">
        <f>D180+G180+J180</f>
        <v>136608833</v>
      </c>
      <c r="M180" s="220">
        <f>M167+M168</f>
        <v>0</v>
      </c>
      <c r="N180" s="220">
        <f>N167+N168</f>
        <v>0</v>
      </c>
      <c r="O180" s="221"/>
    </row>
    <row r="182" spans="1:15" hidden="1" x14ac:dyDescent="0.25">
      <c r="J182" s="4">
        <f>D180+J180</f>
        <v>116933934</v>
      </c>
    </row>
    <row r="183" spans="1:15" hidden="1" x14ac:dyDescent="0.25"/>
    <row r="184" spans="1:15" hidden="1" x14ac:dyDescent="0.25"/>
    <row r="185" spans="1:15" hidden="1" x14ac:dyDescent="0.25"/>
    <row r="186" spans="1:15" hidden="1" x14ac:dyDescent="0.25"/>
    <row r="187" spans="1:15" hidden="1" x14ac:dyDescent="0.25"/>
    <row r="188" spans="1:15" hidden="1" x14ac:dyDescent="0.25"/>
    <row r="189" spans="1:15" hidden="1" x14ac:dyDescent="0.25">
      <c r="F189" s="183">
        <f>Доходы!D125</f>
        <v>127481934</v>
      </c>
      <c r="G189" s="183"/>
      <c r="H189" s="183">
        <f>D180+J180</f>
        <v>116933934</v>
      </c>
    </row>
    <row r="190" spans="1:15" hidden="1" x14ac:dyDescent="0.25">
      <c r="F190" s="183">
        <f>D180+G180+J180</f>
        <v>136608833</v>
      </c>
      <c r="G190" s="183"/>
      <c r="H190" s="181"/>
    </row>
    <row r="191" spans="1:15" hidden="1" x14ac:dyDescent="0.25">
      <c r="F191" s="183">
        <f>F189-F190</f>
        <v>-9126899</v>
      </c>
      <c r="G191" s="183"/>
      <c r="H191" s="181"/>
    </row>
    <row r="192" spans="1:15" hidden="1" x14ac:dyDescent="0.25">
      <c r="F192" s="183"/>
      <c r="G192" s="183"/>
      <c r="H192" s="181"/>
    </row>
    <row r="193" spans="3:8" hidden="1" x14ac:dyDescent="0.25">
      <c r="F193" s="183"/>
      <c r="G193" s="183"/>
      <c r="H193" s="181"/>
    </row>
    <row r="194" spans="3:8" hidden="1" x14ac:dyDescent="0.25">
      <c r="C194" s="4" t="e">
        <f>D21+D38+D145+#REF!+D179</f>
        <v>#REF!</v>
      </c>
    </row>
    <row r="195" spans="3:8" hidden="1" x14ac:dyDescent="0.25"/>
    <row r="196" spans="3:8" hidden="1" x14ac:dyDescent="0.25"/>
    <row r="197" spans="3:8" hidden="1" x14ac:dyDescent="0.25"/>
    <row r="198" spans="3:8" hidden="1" x14ac:dyDescent="0.25"/>
    <row r="199" spans="3:8" hidden="1" x14ac:dyDescent="0.25"/>
    <row r="200" spans="3:8" hidden="1" x14ac:dyDescent="0.25"/>
    <row r="201" spans="3:8" hidden="1" x14ac:dyDescent="0.25"/>
    <row r="202" spans="3:8" hidden="1" x14ac:dyDescent="0.25"/>
  </sheetData>
  <mergeCells count="8">
    <mergeCell ref="A1:Q1"/>
    <mergeCell ref="C3:E3"/>
    <mergeCell ref="F3:H3"/>
    <mergeCell ref="I3:K3"/>
    <mergeCell ref="O3:O4"/>
    <mergeCell ref="A3:A4"/>
    <mergeCell ref="B3:B4"/>
    <mergeCell ref="L3:L4"/>
  </mergeCells>
  <pageMargins left="0.31496062992125984" right="0.31496062992125984" top="0.35433070866141736" bottom="0.35433070866141736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14"/>
  <sheetViews>
    <sheetView tabSelected="1" workbookViewId="0">
      <selection activeCell="I8" sqref="I8"/>
    </sheetView>
  </sheetViews>
  <sheetFormatPr defaultRowHeight="15.05" x14ac:dyDescent="0.3"/>
  <cols>
    <col min="1" max="1" width="32.44140625" customWidth="1"/>
    <col min="2" max="6" width="0" hidden="1" customWidth="1"/>
    <col min="7" max="7" width="22.33203125" customWidth="1"/>
    <col min="8" max="8" width="21.33203125" customWidth="1"/>
    <col min="9" max="9" width="20.5546875" customWidth="1"/>
    <col min="10" max="10" width="21.33203125" customWidth="1"/>
  </cols>
  <sheetData>
    <row r="2" spans="1:11" hidden="1" x14ac:dyDescent="0.3"/>
    <row r="3" spans="1:11" ht="15.75" x14ac:dyDescent="0.3">
      <c r="A3" s="296" t="s">
        <v>133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ht="15.75" x14ac:dyDescent="0.3">
      <c r="A4" s="250"/>
      <c r="B4" s="251"/>
      <c r="C4" s="252"/>
      <c r="D4" s="297"/>
      <c r="E4" s="297"/>
      <c r="F4" s="297"/>
      <c r="G4" s="297"/>
      <c r="H4" s="252"/>
      <c r="I4" s="252"/>
      <c r="J4" s="252"/>
      <c r="K4" s="252"/>
    </row>
    <row r="5" spans="1:11" ht="31.45" x14ac:dyDescent="0.3">
      <c r="A5" s="253"/>
      <c r="B5" s="253"/>
      <c r="C5" s="253"/>
      <c r="D5" s="253"/>
      <c r="E5" s="253"/>
      <c r="F5" s="253"/>
      <c r="G5" s="254" t="s">
        <v>465</v>
      </c>
      <c r="H5" s="255" t="s">
        <v>126</v>
      </c>
      <c r="I5" s="255" t="s">
        <v>127</v>
      </c>
      <c r="J5" s="254" t="s">
        <v>466</v>
      </c>
      <c r="K5" s="256"/>
    </row>
    <row r="6" spans="1:11" x14ac:dyDescent="0.3">
      <c r="A6" s="257"/>
      <c r="B6" s="298">
        <v>21508377</v>
      </c>
      <c r="C6" s="298"/>
      <c r="D6" s="299"/>
      <c r="E6" s="299"/>
      <c r="F6" s="299"/>
      <c r="G6" s="299"/>
      <c r="H6" s="258">
        <f>H7+H9+H8</f>
        <v>127481934</v>
      </c>
      <c r="I6" s="258">
        <f>Расходы!D180+Расходы!G180+Расходы!J180</f>
        <v>136608833</v>
      </c>
      <c r="J6" s="258">
        <f>B6-H6+I6</f>
        <v>30635276</v>
      </c>
      <c r="K6" s="256"/>
    </row>
    <row r="7" spans="1:11" x14ac:dyDescent="0.3">
      <c r="A7" s="259" t="s">
        <v>128</v>
      </c>
      <c r="B7" s="260"/>
      <c r="C7" s="260"/>
      <c r="D7" s="260"/>
      <c r="E7" s="260"/>
      <c r="F7" s="260"/>
      <c r="G7" s="260">
        <v>21508377</v>
      </c>
      <c r="H7" s="260">
        <v>0</v>
      </c>
      <c r="I7" s="260">
        <f>J7-G7</f>
        <v>9126899</v>
      </c>
      <c r="J7" s="260">
        <f>J6</f>
        <v>30635276</v>
      </c>
      <c r="K7" s="256"/>
    </row>
    <row r="8" spans="1:11" ht="30.15" x14ac:dyDescent="0.3">
      <c r="A8" s="259" t="s">
        <v>129</v>
      </c>
      <c r="B8" s="260"/>
      <c r="C8" s="260"/>
      <c r="D8" s="260"/>
      <c r="E8" s="260"/>
      <c r="F8" s="260"/>
      <c r="G8" s="260"/>
      <c r="H8" s="260">
        <f>Доходы!D6</f>
        <v>10548000</v>
      </c>
      <c r="I8" s="260">
        <v>0</v>
      </c>
      <c r="J8" s="260">
        <v>0</v>
      </c>
      <c r="K8" s="256"/>
    </row>
    <row r="9" spans="1:11" x14ac:dyDescent="0.3">
      <c r="A9" s="259" t="s">
        <v>130</v>
      </c>
      <c r="B9" s="260"/>
      <c r="C9" s="260"/>
      <c r="D9" s="260"/>
      <c r="E9" s="260"/>
      <c r="F9" s="260"/>
      <c r="G9" s="260"/>
      <c r="H9" s="260">
        <f>Доходы!D25</f>
        <v>116933934</v>
      </c>
      <c r="I9" s="260">
        <v>0</v>
      </c>
      <c r="J9" s="260">
        <v>0</v>
      </c>
      <c r="K9" s="256"/>
    </row>
    <row r="10" spans="1:11" x14ac:dyDescent="0.3">
      <c r="A10" s="259" t="s">
        <v>131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56"/>
    </row>
    <row r="11" spans="1:11" x14ac:dyDescent="0.3">
      <c r="A11" s="259" t="s">
        <v>132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56"/>
    </row>
    <row r="12" spans="1:11" x14ac:dyDescent="0.3">
      <c r="A12" s="256"/>
      <c r="B12" s="256"/>
      <c r="C12" s="256"/>
      <c r="D12" s="256"/>
      <c r="E12" s="256"/>
      <c r="F12" s="256"/>
      <c r="G12" s="256"/>
      <c r="H12" s="256"/>
      <c r="I12" s="256"/>
      <c r="J12" s="256"/>
      <c r="K12" s="256"/>
    </row>
    <row r="13" spans="1:11" x14ac:dyDescent="0.3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spans="1:11" x14ac:dyDescent="0.3">
      <c r="A14" s="256"/>
      <c r="B14" s="256"/>
      <c r="C14" s="256"/>
      <c r="D14" s="256"/>
      <c r="E14" s="256"/>
      <c r="F14" s="256"/>
      <c r="G14" s="256"/>
      <c r="H14" s="256"/>
      <c r="I14" s="256"/>
      <c r="J14" s="256"/>
      <c r="K14" s="256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2023-08-21T06:50:04Z</dcterms:modified>
</cp:coreProperties>
</file>